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1208"/>
  <workbookPr showInkAnnotation="0" autoCompressPictures="0"/>
  <mc:AlternateContent xmlns:mc="http://schemas.openxmlformats.org/markup-compatibility/2006">
    <mc:Choice Requires="x15">
      <x15ac:absPath xmlns:x15ac="http://schemas.microsoft.com/office/spreadsheetml/2010/11/ac" url="/Users/quiry/Library/Mobile Documents/com~apple~CloudDocs/HEC/CAS/Europcar Evaluation/"/>
    </mc:Choice>
  </mc:AlternateContent>
  <xr:revisionPtr revIDLastSave="0" documentId="13_ncr:1_{6A75687D-313D-EE4B-9A40-3B9575672254}" xr6:coauthVersionLast="45" xr6:coauthVersionMax="45" xr10:uidLastSave="{00000000-0000-0000-0000-000000000000}"/>
  <bookViews>
    <workbookView xWindow="0" yWindow="460" windowWidth="28800" windowHeight="16580" tabRatio="500" xr2:uid="{00000000-000D-0000-FFFF-FFFF00000000}"/>
  </bookViews>
  <sheets>
    <sheet name="Questions-réponses" sheetId="1" r:id="rId1"/>
    <sheet name="Calculs d'actualisation " sheetId="9" r:id="rId2"/>
    <sheet name="Annexe 5" sheetId="10" r:id="rId3"/>
    <sheet name="Annexe 6" sheetId="6" r:id="rId4"/>
  </sheets>
  <calcPr calcId="191029"/>
  <extLs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A80" i="1" l="1"/>
  <c r="A82" i="1" s="1"/>
  <c r="C12" i="6"/>
  <c r="D12" i="6"/>
  <c r="E12" i="6"/>
  <c r="O98" i="1"/>
  <c r="N98" i="1"/>
  <c r="C22" i="9"/>
  <c r="C25" i="9"/>
  <c r="L38" i="1"/>
  <c r="J37" i="6" l="1"/>
  <c r="K37" i="6"/>
  <c r="I37" i="6"/>
  <c r="J38" i="6"/>
  <c r="K38" i="6"/>
  <c r="I38" i="6"/>
  <c r="D39" i="6" l="1"/>
  <c r="C7" i="9" l="1"/>
  <c r="D7" i="9"/>
  <c r="E7" i="9"/>
  <c r="C10" i="9" l="1"/>
  <c r="M108" i="1" l="1"/>
  <c r="A104" i="1"/>
  <c r="A106" i="1" s="1"/>
  <c r="L86" i="1"/>
  <c r="L82" i="1"/>
  <c r="L90" i="1"/>
  <c r="L88" i="1"/>
  <c r="L84" i="1"/>
  <c r="B45" i="6" l="1"/>
  <c r="B50" i="6"/>
  <c r="B55" i="6"/>
  <c r="B60" i="6"/>
  <c r="D10" i="6"/>
  <c r="D30" i="6"/>
  <c r="D25" i="6"/>
  <c r="D20" i="6"/>
  <c r="D15" i="6"/>
  <c r="C31" i="6"/>
  <c r="C30" i="6" s="1"/>
  <c r="C26" i="6"/>
  <c r="C25" i="6" s="1"/>
  <c r="C21" i="6"/>
  <c r="C20" i="6" s="1"/>
  <c r="C16" i="6"/>
  <c r="C15" i="6" s="1"/>
  <c r="B31" i="6"/>
  <c r="B59" i="6" s="1"/>
  <c r="B30" i="6"/>
  <c r="B58" i="6" s="1"/>
  <c r="B29" i="6"/>
  <c r="B57" i="6" s="1"/>
  <c r="B26" i="6"/>
  <c r="B54" i="6" s="1"/>
  <c r="B25" i="6"/>
  <c r="B53" i="6" s="1"/>
  <c r="B24" i="6"/>
  <c r="B52" i="6" s="1"/>
  <c r="B21" i="6"/>
  <c r="B49" i="6" s="1"/>
  <c r="B20" i="6"/>
  <c r="B48" i="6" s="1"/>
  <c r="B16" i="6"/>
  <c r="B44" i="6" s="1"/>
  <c r="B15" i="6"/>
  <c r="B43" i="6" s="1"/>
  <c r="B14" i="6"/>
  <c r="B42" i="6" s="1"/>
  <c r="B19" i="6"/>
  <c r="B47" i="6" s="1"/>
  <c r="L70" i="1" l="1"/>
  <c r="L72" i="1"/>
  <c r="L42" i="1"/>
  <c r="C35" i="9" s="1"/>
  <c r="C33" i="9" l="1"/>
  <c r="L98" i="1"/>
  <c r="C28" i="10"/>
  <c r="B10" i="10"/>
  <c r="C11" i="10"/>
  <c r="B32" i="10"/>
  <c r="B30" i="10"/>
  <c r="C7" i="10"/>
  <c r="D7" i="10"/>
  <c r="E7" i="10"/>
  <c r="F7" i="10"/>
  <c r="G7" i="10"/>
  <c r="C10" i="10"/>
  <c r="D10" i="10"/>
  <c r="E10" i="10"/>
  <c r="F10" i="10"/>
  <c r="G10" i="10"/>
  <c r="D11" i="10"/>
  <c r="E11" i="10"/>
  <c r="F11" i="10"/>
  <c r="G11" i="10"/>
  <c r="D28" i="10"/>
  <c r="L20" i="1"/>
  <c r="E28" i="10" l="1"/>
  <c r="D30" i="10"/>
  <c r="C30" i="10"/>
  <c r="E60" i="6"/>
  <c r="D60" i="6"/>
  <c r="C60" i="6"/>
  <c r="E55" i="6"/>
  <c r="D55" i="6"/>
  <c r="C55" i="6"/>
  <c r="E50" i="6"/>
  <c r="D50" i="6"/>
  <c r="C50" i="6"/>
  <c r="D45" i="6"/>
  <c r="E45" i="6"/>
  <c r="C45" i="6"/>
  <c r="E30" i="10" l="1"/>
  <c r="F28" i="10"/>
  <c r="F30" i="10" l="1"/>
  <c r="G28" i="10"/>
  <c r="L56" i="1" s="1"/>
  <c r="O90" i="1"/>
  <c r="G30" i="10" l="1"/>
  <c r="L58" i="1" s="1"/>
  <c r="N90" i="1"/>
  <c r="E36" i="6"/>
  <c r="E37" i="6"/>
  <c r="E38" i="6"/>
  <c r="E39" i="6"/>
  <c r="D68" i="6"/>
  <c r="E68" i="6"/>
  <c r="D69" i="6"/>
  <c r="E69" i="6"/>
  <c r="D70" i="6"/>
  <c r="E70" i="6"/>
  <c r="D71" i="6"/>
  <c r="E71" i="6"/>
  <c r="D63" i="6"/>
  <c r="E63" i="6"/>
  <c r="D64" i="6"/>
  <c r="E64" i="6"/>
  <c r="D65" i="6"/>
  <c r="E65" i="6"/>
  <c r="D66" i="6"/>
  <c r="E66" i="6"/>
  <c r="E59" i="6"/>
  <c r="D59" i="6"/>
  <c r="C59" i="6"/>
  <c r="E58" i="6"/>
  <c r="D58" i="6"/>
  <c r="C58" i="6"/>
  <c r="E57" i="6"/>
  <c r="D57" i="6"/>
  <c r="C57" i="6"/>
  <c r="E54" i="6"/>
  <c r="D54" i="6"/>
  <c r="C54" i="6"/>
  <c r="E53" i="6"/>
  <c r="D53" i="6"/>
  <c r="C53" i="6"/>
  <c r="E52" i="6"/>
  <c r="D52" i="6"/>
  <c r="C52" i="6"/>
  <c r="E49" i="6"/>
  <c r="D49" i="6"/>
  <c r="C49" i="6"/>
  <c r="E48" i="6"/>
  <c r="D48" i="6"/>
  <c r="C48" i="6"/>
  <c r="E47" i="6"/>
  <c r="D47" i="6"/>
  <c r="C47" i="6"/>
  <c r="C43" i="6"/>
  <c r="D43" i="6"/>
  <c r="E43" i="6"/>
  <c r="C44" i="6"/>
  <c r="D44" i="6"/>
  <c r="E44" i="6"/>
  <c r="D42" i="6"/>
  <c r="E42" i="6"/>
  <c r="C42" i="6"/>
  <c r="C71" i="6"/>
  <c r="C70" i="6"/>
  <c r="C69" i="6"/>
  <c r="C68" i="6"/>
  <c r="C66" i="6"/>
  <c r="C65" i="6"/>
  <c r="C64" i="6"/>
  <c r="C63" i="6"/>
  <c r="C39" i="6"/>
  <c r="D38" i="6"/>
  <c r="C38" i="6"/>
  <c r="D37" i="6"/>
  <c r="C37" i="6"/>
  <c r="D36" i="6"/>
  <c r="C36" i="6"/>
  <c r="E35" i="6"/>
  <c r="K36" i="6" s="1"/>
  <c r="D35" i="6"/>
  <c r="J36" i="6" s="1"/>
  <c r="C35" i="6"/>
  <c r="I36" i="6" s="1"/>
  <c r="B35" i="6"/>
  <c r="B69" i="6" l="1"/>
  <c r="B70" i="6"/>
  <c r="B64" i="6"/>
  <c r="B71" i="6"/>
  <c r="B66" i="6"/>
  <c r="B65" i="6"/>
  <c r="D9" i="9"/>
  <c r="E9" i="9"/>
  <c r="F9" i="9"/>
  <c r="G9" i="9"/>
  <c r="C9" i="9"/>
  <c r="D8" i="9"/>
  <c r="E8" i="9"/>
  <c r="F8" i="9"/>
  <c r="G8" i="9"/>
  <c r="C8" i="9"/>
  <c r="D6" i="9"/>
  <c r="E6" i="9"/>
  <c r="F6" i="9"/>
  <c r="F7" i="9" s="1"/>
  <c r="G6" i="9"/>
  <c r="G7" i="9" s="1"/>
  <c r="C6" i="9"/>
  <c r="D5" i="9"/>
  <c r="E5" i="9"/>
  <c r="F5" i="9"/>
  <c r="G5" i="9"/>
  <c r="C5" i="9"/>
  <c r="M144" i="1" l="1"/>
  <c r="N84" i="1"/>
  <c r="O86" i="1"/>
  <c r="N20" i="1"/>
  <c r="D4" i="9"/>
  <c r="E4" i="9" s="1"/>
  <c r="F4" i="9" s="1"/>
  <c r="G4" i="9" s="1"/>
  <c r="O20" i="1"/>
  <c r="Y114" i="1"/>
  <c r="Y116" i="1"/>
  <c r="D3" i="10"/>
  <c r="E3" i="10" s="1"/>
  <c r="F3" i="10" s="1"/>
  <c r="G3" i="10" s="1"/>
  <c r="A6" i="1"/>
  <c r="A8" i="1" s="1"/>
  <c r="A10" i="1" s="1"/>
  <c r="A12" i="1" s="1"/>
  <c r="A14" i="1" s="1"/>
  <c r="A16" i="1" s="1"/>
  <c r="A18" i="1" s="1"/>
  <c r="A20" i="1" s="1"/>
  <c r="A22" i="1" s="1"/>
  <c r="A24" i="1" s="1"/>
  <c r="A26" i="1" s="1"/>
  <c r="A28" i="1" s="1"/>
  <c r="A30" i="1" s="1"/>
  <c r="A32" i="1" s="1"/>
  <c r="A34" i="1" s="1"/>
  <c r="A36" i="1" s="1"/>
  <c r="A38" i="1" s="1"/>
  <c r="A40" i="1" s="1"/>
  <c r="A42" i="1" s="1"/>
  <c r="A44" i="1" s="1"/>
  <c r="A46" i="1" s="1"/>
  <c r="A48" i="1" s="1"/>
  <c r="A50" i="1" s="1"/>
  <c r="A52" i="1" s="1"/>
  <c r="A54" i="1" s="1"/>
  <c r="A56" i="1" s="1"/>
  <c r="A58" i="1" s="1"/>
  <c r="A60" i="1" s="1"/>
  <c r="A62" i="1" s="1"/>
  <c r="A64" i="1" s="1"/>
  <c r="A66" i="1" s="1"/>
  <c r="A68" i="1" s="1"/>
  <c r="A70" i="1" s="1"/>
  <c r="A72" i="1" s="1"/>
  <c r="A74" i="1" s="1"/>
  <c r="A76" i="1" s="1"/>
  <c r="A78" i="1" s="1"/>
  <c r="A84" i="1" s="1"/>
  <c r="A86" i="1" s="1"/>
  <c r="A88" i="1" s="1"/>
  <c r="A90" i="1" s="1"/>
  <c r="A92" i="1" s="1"/>
  <c r="A94" i="1" s="1"/>
  <c r="A96" i="1" s="1"/>
  <c r="A98" i="1" s="1"/>
  <c r="A100" i="1" s="1"/>
  <c r="O82" i="1" l="1"/>
  <c r="O42" i="1"/>
  <c r="N42" i="1"/>
  <c r="O84" i="1"/>
  <c r="N86" i="1"/>
  <c r="N82" i="1" l="1"/>
  <c r="N88" i="1"/>
  <c r="O88" i="1"/>
  <c r="C11" i="9" l="1"/>
  <c r="O38" i="1" l="1"/>
  <c r="N38" i="1"/>
  <c r="D32" i="10"/>
  <c r="C32" i="10"/>
  <c r="B37" i="6"/>
  <c r="D10" i="9"/>
  <c r="D11" i="9" s="1"/>
  <c r="D13" i="9" s="1"/>
  <c r="B68" i="6" l="1"/>
  <c r="B38" i="6"/>
  <c r="E32" i="10"/>
  <c r="E10" i="9"/>
  <c r="E11" i="9" s="1"/>
  <c r="E13" i="9" s="1"/>
  <c r="F32" i="10"/>
  <c r="B63" i="6"/>
  <c r="B36" i="6"/>
  <c r="F10" i="9" l="1"/>
  <c r="F11" i="9" s="1"/>
  <c r="F13" i="9" s="1"/>
  <c r="B39" i="6"/>
  <c r="O56" i="1"/>
  <c r="N56" i="1"/>
  <c r="G10" i="9" l="1"/>
  <c r="G11" i="9" s="1"/>
  <c r="C26" i="9" s="1"/>
  <c r="G32" i="10"/>
  <c r="L60" i="1" s="1"/>
  <c r="G13" i="9" l="1"/>
  <c r="C29" i="9"/>
  <c r="C30" i="9" s="1"/>
  <c r="C31" i="9" l="1"/>
  <c r="L28" i="1" s="1"/>
  <c r="L24" i="1"/>
  <c r="N60" i="1"/>
  <c r="O60" i="1"/>
  <c r="O58" i="1"/>
  <c r="N58" i="1"/>
  <c r="N28" i="1" l="1"/>
  <c r="O28" i="1"/>
  <c r="L26" i="1"/>
  <c r="C32" i="9"/>
  <c r="D32" i="9" s="1"/>
  <c r="N24" i="1"/>
  <c r="O24" i="1"/>
  <c r="C34" i="9" l="1"/>
  <c r="L40" i="1" s="1"/>
  <c r="N26" i="1"/>
  <c r="O26" i="1"/>
  <c r="L30" i="1"/>
  <c r="C36" i="9" l="1"/>
  <c r="D36" i="9" s="1"/>
  <c r="N30" i="1"/>
  <c r="O30" i="1"/>
  <c r="N40" i="1"/>
  <c r="O40" i="1"/>
  <c r="L44" i="1"/>
  <c r="N44" i="1" l="1"/>
  <c r="O44" i="1"/>
  <c r="H44" i="6"/>
  <c r="H45" i="6"/>
  <c r="H47" i="6"/>
  <c r="L76" i="1" s="1"/>
</calcChain>
</file>

<file path=xl/sharedStrings.xml><?xml version="1.0" encoding="utf-8"?>
<sst xmlns="http://schemas.openxmlformats.org/spreadsheetml/2006/main" count="476" uniqueCount="344">
  <si>
    <t>Questions</t>
  </si>
  <si>
    <t>Réponse 1</t>
  </si>
  <si>
    <t>Réponse 2</t>
  </si>
  <si>
    <t>Réponse 3</t>
  </si>
  <si>
    <t>Réponse 4</t>
  </si>
  <si>
    <t>Bonne réponse</t>
  </si>
  <si>
    <t xml:space="preserve"> </t>
  </si>
  <si>
    <t>Points</t>
  </si>
  <si>
    <t>Borne basse des chiffres acceptables</t>
  </si>
  <si>
    <t>Borne haute des chiffres acceptables</t>
  </si>
  <si>
    <t>Total des points</t>
  </si>
  <si>
    <t>Commentaires</t>
  </si>
  <si>
    <t>Coût du capital</t>
  </si>
  <si>
    <t>Taux sans risque</t>
  </si>
  <si>
    <t>Prime de risque de marché</t>
  </si>
  <si>
    <t>Beta des capitaux propres</t>
  </si>
  <si>
    <t>Coût des capitaux propres</t>
  </si>
  <si>
    <t>Coût de la dette après impôt</t>
  </si>
  <si>
    <t>Dette nette / Valeur d'entreprise</t>
  </si>
  <si>
    <t>Croissance à l'infini</t>
  </si>
  <si>
    <t>Taux de croissance à l'infini</t>
  </si>
  <si>
    <t>Calcul de la valeur</t>
  </si>
  <si>
    <t>Valeur de l'action</t>
  </si>
  <si>
    <t>Ventes</t>
  </si>
  <si>
    <t>Taux de croissance des ventes</t>
  </si>
  <si>
    <t xml:space="preserve">  </t>
  </si>
  <si>
    <t xml:space="preserve">Chiffre d'affaires  </t>
  </si>
  <si>
    <t>Nombre d'actions en millions</t>
  </si>
  <si>
    <t xml:space="preserve">Taux d'impôt sur les sociétés </t>
  </si>
  <si>
    <t>Immobilisations</t>
  </si>
  <si>
    <t>Rentabilité économique après IS</t>
  </si>
  <si>
    <t xml:space="preserve">Actualisation des flux de trésorerie disponible à partir des projections </t>
  </si>
  <si>
    <t>Dotation aux amortissements</t>
  </si>
  <si>
    <t>= Valeur de l'actif économique en k€</t>
  </si>
  <si>
    <t>Flux de trésorerie en M€</t>
  </si>
  <si>
    <t>Résultat d'exploitation</t>
  </si>
  <si>
    <t xml:space="preserve">Investissements </t>
  </si>
  <si>
    <t xml:space="preserve">Variation du BFR </t>
  </si>
  <si>
    <t xml:space="preserve"> Flux de trésorerie disponible</t>
  </si>
  <si>
    <t xml:space="preserve">Valeur actuelle des flux de trésorerie disponible </t>
  </si>
  <si>
    <t>Valeur actuelle de la valeur terminale</t>
  </si>
  <si>
    <t xml:space="preserve">= Valeur des capitaux propres </t>
  </si>
  <si>
    <t>Ce que vous avez constaté à la question précédente est une manifestation de :</t>
  </si>
  <si>
    <t>Chiffre d’affaires 2018</t>
  </si>
  <si>
    <t>Excédent brut d’exploitation 2018</t>
  </si>
  <si>
    <t>Résultat d’exploitation 2018</t>
  </si>
  <si>
    <t>Chiffre d’affaires 2019</t>
  </si>
  <si>
    <t>Excédent brut d’exploitation 2019</t>
  </si>
  <si>
    <t>Résultat d’exploitation 2019</t>
  </si>
  <si>
    <t>Chiffre d’affaires 2020</t>
  </si>
  <si>
    <t>Excédent brut d’exploitation 2020</t>
  </si>
  <si>
    <t>Résultat d’exploitation 2020</t>
  </si>
  <si>
    <t>Chiffre d'affaires</t>
  </si>
  <si>
    <t xml:space="preserve">Excédent brut d’exploitation </t>
  </si>
  <si>
    <t xml:space="preserve">Résultat d’exploitation </t>
  </si>
  <si>
    <t xml:space="preserve">Résultat net </t>
  </si>
  <si>
    <t>1&amp;2</t>
  </si>
  <si>
    <t>n</t>
  </si>
  <si>
    <t>n + 0,5</t>
  </si>
  <si>
    <t>n + 1</t>
  </si>
  <si>
    <t>Voir sous l'onglet calculs d'actualisation, la case C29 où le calcul est donné.</t>
  </si>
  <si>
    <t>Voir sous l'onglet calculs d'actualisation, la case C31 où le calcul est donné.</t>
  </si>
  <si>
    <t>Voir la réponse à la question précédente.</t>
  </si>
  <si>
    <t>Impôt théorique à 26 %</t>
  </si>
  <si>
    <t>Besoin en fonds de roulement</t>
  </si>
  <si>
    <t xml:space="preserve">Actif économique </t>
  </si>
  <si>
    <t xml:space="preserve">Résultat d'exploitation </t>
  </si>
  <si>
    <t>Quel exposant à (1+t) utiliserez-vous pour actualiser le flux de trésorerie disponible de 2020 ?</t>
  </si>
  <si>
    <t>n+3</t>
  </si>
  <si>
    <t>Qu'en pensez-vous ?</t>
  </si>
  <si>
    <t>Je me perds dans un abime de perplexité.</t>
  </si>
  <si>
    <t>Chiffre d’affaires 2021</t>
  </si>
  <si>
    <t>Excédent brut d’exploitation 2021</t>
  </si>
  <si>
    <t>Résultat d’exploitation 2021</t>
  </si>
  <si>
    <t xml:space="preserve">En millions </t>
  </si>
  <si>
    <t>€</t>
  </si>
  <si>
    <t>Résultat net 2018, part du groupe</t>
  </si>
  <si>
    <t>Résultat net 2019, part du groupe</t>
  </si>
  <si>
    <t>Résultat net 2020, part du groupe</t>
  </si>
  <si>
    <t>Résultat net 2021, part du groupe</t>
  </si>
  <si>
    <t>Multiple Chiffre d’affaires 2018</t>
  </si>
  <si>
    <t>Multiple Excédent brut d’exploitation 2018</t>
  </si>
  <si>
    <t>Multiple Résultat d’exploitation 2018</t>
  </si>
  <si>
    <t>PER 2018</t>
  </si>
  <si>
    <t>Multiple Chiffre d’affaires 2019</t>
  </si>
  <si>
    <t>Multiple Excédent brut d’exploitation 2019</t>
  </si>
  <si>
    <t>Multiple Résultat d’exploitation 2019</t>
  </si>
  <si>
    <t>PER 2019</t>
  </si>
  <si>
    <t>Multiple Chiffre d’affaires 2020</t>
  </si>
  <si>
    <t>Multiple Excédent brut d’exploitation 2020</t>
  </si>
  <si>
    <t>Multiple Résultat d’exploitation 2020</t>
  </si>
  <si>
    <t>PER 2020</t>
  </si>
  <si>
    <t>Multiple Chiffre d’affaires 2021</t>
  </si>
  <si>
    <t>Multiple Excédent brut d’exploitation 2021</t>
  </si>
  <si>
    <t>Multiple Résultat d’exploitation 2021</t>
  </si>
  <si>
    <t>PER 2021</t>
  </si>
  <si>
    <t>Marge d'EBE 2018</t>
  </si>
  <si>
    <t>Marge d'EBE 2019</t>
  </si>
  <si>
    <t>Marge d'EBE 2020</t>
  </si>
  <si>
    <t>Marge d'EBE 2021</t>
  </si>
  <si>
    <t>Marge de résultat d'exploitation 2018</t>
  </si>
  <si>
    <t>Marge de résultat d'exploitation 2019</t>
  </si>
  <si>
    <t>Marge de résultat d'exploitation 2020</t>
  </si>
  <si>
    <t>Marge de résultat d'exploitation 2021</t>
  </si>
  <si>
    <t>Taux de Croissance Annuel Moyen (TCAM)          2018 - 2021 (%)</t>
  </si>
  <si>
    <t>C'est trop faible. Puisque la croissance mondiale est de 3 % en volume et de 2 % en inflation, on devrait avoir au moins 5 %, car il n'y a pas de raison que l'automobile disparaisse.</t>
  </si>
  <si>
    <t>Pas de commentaire complémentaire.</t>
  </si>
  <si>
    <t>Si vous actualisez le second flux avec un coefficient de mise en puissance de (1+t) de n, vous actualiserez le troisième flux avec un coefficient de mise en puissance de . . .</t>
  </si>
  <si>
    <t>Chaque flux de trésorerie disponible étant séparé du flux suivant d'un an, le coefficient d'un flux au flux suivant progresse de 1.</t>
  </si>
  <si>
    <t xml:space="preserve">Quel est le montant net au total que vous allez retirer ou ajouter de/à la valeur de l'actif économique pour aboutir à la valeur des capitaux propres (en valeur absolue, en millions d'euros, sans chiffre après la virgule) ? </t>
  </si>
  <si>
    <t>Compte tenu de la situation financière de Europcar, son coût du capital est :</t>
  </si>
  <si>
    <t xml:space="preserve">Puisque Europcar a une dette bancaire et financière nette positive et que le coût de la dette nette est toujours inférieur au coût des capitaux propres, le coût du capital, moyenne pondérée du coût des capitaux propres et du coût de la dette nette, est inférieur au seul coût des capitaux propres. </t>
  </si>
  <si>
    <t>Le coût du capital de Europcar correspond à un taux d'intérêt  . . .</t>
  </si>
  <si>
    <t>Quelle est alors la valeur de l'actif économique de Europcar ?  (en millions d'euros, sans chiffre après la virgule)</t>
  </si>
  <si>
    <t>Compte tenu de leurs montants, comment conseillez-vous de traiter les intérêts minoritaires de Europcar ?</t>
  </si>
  <si>
    <t>Quelle est la valeur des capitaux propres de Europcar ? (en millions d'euros, sans chiffre après la virgule)</t>
  </si>
  <si>
    <t>Quel est donc le nombre d'actions que vous retenez pour calculer la valeur de l'action Europcar ? (en millions avec une  décimale après la virgule)</t>
  </si>
  <si>
    <t>Si vous simulez une variation de 10 % du montant de chacun de l'un des paramètres suivants ; lequel a le plus fort impact sur la valeur de l'action Europcar ?</t>
  </si>
  <si>
    <t>Si vous simulez une variation de 10 % du montant de chacun de l'un des paramètres suivants ; lequel a le plus faible impact sur la valeur de l'action Europcar ?</t>
  </si>
  <si>
    <t>L'endettement net de Europcar agit comme un démultiplicateur des variations des paramètres sur la valeur des capitaux propres. En effet, la valeur des capitaux propres est égale à la valeur de l'actif économique - la valeur de l'endettement bancaire et financier net. Or la valeur de la dette nette est non affectée par la variation des paramètres qui affectent la valeur de l'actif économique. Si maintenant Europcar avait une trésorerie nette, celle-ci agirait comme un coussin stabilisateur puisque la valeur des capitaux propres serait de :  valeur de l'actif économique + la valeur de la trésorerie nette (qui ne serait pas affectée par les sensibilités testées) et les sensibilités testées auraient un plus faible impact sur la valeur des capitaux propres. C'est une autre manifestation de l'effet de levier dont nous avons vu l'impact sur les rentabilités dans le module analyse financière. Ici, nous voyons son impact sur la volatilité de la valeur.</t>
  </si>
  <si>
    <t>En vous plaçant au 1er janvier 2020, quel exposant à (1+t) utiliserez-vous pour actualiser le flux de 2019 ?</t>
  </si>
  <si>
    <t>Je ne vais pas actualiser le flux de 2019 car je prends en compte l'endettement au 31 décembre 2019.</t>
  </si>
  <si>
    <t>Quand vous regardez, la répartition de l'activité d'Europcar, vous avez le sentiment que ses flux de trésorerie disponible doivent :</t>
  </si>
  <si>
    <t>Se répartir à peu près également tout au long de l'année.</t>
  </si>
  <si>
    <t>Se concentrer plutôt sur les derniers mois de l'année.</t>
  </si>
  <si>
    <t>Se concentrer plutôt sur les premiers mois de l'année.</t>
  </si>
  <si>
    <t>Se concentrer en moyenne plutôt sur les mois de l'été.</t>
  </si>
  <si>
    <t>0,5. En effet, en nous plaçant au 1er janvier 2020, et comme le flux de 2020 se produira en moyenne à l'été 2020, c'est 6 mois après le 1er janvier 2020.</t>
  </si>
  <si>
    <t>0,75. En effet, en nous plaçant au 1er janvier 2020, et comme le flux de 2020 se produira en moyenne à l'automne 2020, c'est 9 mois après le 1er janvier 2020.</t>
  </si>
  <si>
    <t xml:space="preserve">A l'issue de cette étude de la valorisation d'Europcar, . . . </t>
  </si>
  <si>
    <t>3 et 4</t>
  </si>
  <si>
    <t>Vous n'intervenez pas en Bourse sur l'action Europcar car tous vos calculs sont fondés, non pas sur le plan d'affaires de l'entreprise, mais sur des chiffres inventés par l'auteur de ce cas à des seuls buts pédagogiques.</t>
  </si>
  <si>
    <t>Si vous prenez un bêta de l'actif économique de Europcar de 0,8, un taux de l'argent sans risque de 0,9 % et une prime de risque de 7 %, quel est votre estimation du coût du capital de Europcar ? Si vous pensez que le bon chiffre est 6,7 %, tapez 6,7.</t>
  </si>
  <si>
    <t>Projections du groupe Europcar en M€</t>
  </si>
  <si>
    <t>Taux de croissance du résultat d'exploitation</t>
  </si>
  <si>
    <t>Marge d'exploitation</t>
  </si>
  <si>
    <t>Flux  2024</t>
  </si>
  <si>
    <t>Valeur terminale en 2023</t>
  </si>
  <si>
    <t>C'est trop fort. En 2019, Europcar ne fera déjà que 0,7 % de croissance.</t>
  </si>
  <si>
    <t>Quelle est la valeur actuelle au 1er janvier 2020 de la valeur terminale que vous avez calculée à la question précédente ? (en millions d'euros, sans chiffre après la virgule)</t>
  </si>
  <si>
    <t>Suite à la révision à la baisse en octobre 2019 par Europcar de ses anticipations de résultats pour 2019, la valeur des obligations émises par Europcar a baissé de 100 % de leur nominal à 95 % du nominal. Que faites-vous ?</t>
  </si>
  <si>
    <t>Dans mon calcul, je vais prendre seulement 95 % du montant de l'endettement bancaire et financier net au 31 décembre 2018, car dans l'évaluation on raisonne en valeur et non en montant comptable.</t>
  </si>
  <si>
    <t>Parce que Europcar est en faible croissance.</t>
  </si>
  <si>
    <t>Parce que Europcar est faiblement rentable.</t>
  </si>
  <si>
    <t>Parce que Europcar est lourdement endetté.</t>
  </si>
  <si>
    <t>Parce que le BFR d'Europcar est négatif.</t>
  </si>
  <si>
    <t>Compte tenu des projections financières qui vous sont données en annexe 5, quel sera le montant au bilan des immobilisations nettes de Europcar au 31 décembre 2023 (en millions d'euros, sans chiffre après la virgule) ?</t>
  </si>
  <si>
    <t>Compte tenu des projections financières qui vous sont données en annexe 5, quel sera le montant au bilan de l'actif économique de Europcar au 31 décembre 2023 ? (en millions d'euros, sans chiffre après la virgule).</t>
  </si>
  <si>
    <t>Calculez la rentabilité économique de Europcar pour 2023 avec un chiffre après la virgule, par exemple 10,33 % =&gt; 10,3.</t>
  </si>
  <si>
    <t>Même en 2023, Europcar ne gagnera toujours pas son coût du capital.</t>
  </si>
  <si>
    <t>Oui, pour autant que l'on soit sûr que Europcar fera partie des survivants car sa rentabilité économique en 2023 est inférieure à son coût du capital.</t>
  </si>
  <si>
    <t>Quel impact le recours au cash-flow fade aurait-il alors sur la valeur de l'action Europcar telle que vous l'avez calculée à la question 21 ?</t>
  </si>
  <si>
    <t>Quelle est l'explication la plus probable au fait que la valeur de l'action Europcar que vous avez trouvée par actualisation des flux de trésorerie disponible soit largement inférieure au montant des capitaux propres comptables par action de fin 2018 (5,7 €) ?</t>
  </si>
  <si>
    <t>Assez stable</t>
  </si>
  <si>
    <t>Très volatile</t>
  </si>
  <si>
    <t>Au total, pensez-vous que votre estimation de la valeur de l'action d'Europcar soit  . . .</t>
  </si>
  <si>
    <t>Très stable</t>
  </si>
  <si>
    <t xml:space="preserve"> volatile</t>
  </si>
  <si>
    <t>Données sur des sociétés comparables à Europcar</t>
  </si>
  <si>
    <t>Avis</t>
  </si>
  <si>
    <t>Europcar</t>
  </si>
  <si>
    <t>$</t>
  </si>
  <si>
    <t>Hertz</t>
  </si>
  <si>
    <t>Sixt</t>
  </si>
  <si>
    <t>Capitaux propres comptables 2018</t>
  </si>
  <si>
    <t>Capitalisation boursière 22/11/19</t>
  </si>
  <si>
    <t>Calculez le taux de croissance annuel pour le résultat d'exploitation de Europcar entre 2018 et 2021, avec un chiffre après la virgule, par exemple 10,33 % =&gt; 10,3.</t>
  </si>
  <si>
    <t>Quand vous regardez les taux de croissance 2018-2021 de l'excédent brut d'exploitation et du résultat d'exploitation des 4 entreprises de location de voitures (dont Europcar), que constatez-vous ?</t>
  </si>
  <si>
    <t>Que les différents taux de croissance sont vraiment très proches les uns des autres.</t>
  </si>
  <si>
    <t>Que les différents taux de croissance sont proches les uns des autres.</t>
  </si>
  <si>
    <t>Dans la formule, y = ax+b</t>
  </si>
  <si>
    <t>y : multiple du résultation d'exploitation</t>
  </si>
  <si>
    <t>x : taux de croissance résultat d'explotation</t>
  </si>
  <si>
    <t>a : pente de la droite de régression</t>
  </si>
  <si>
    <t>b : constante</t>
  </si>
  <si>
    <t>R2 : coefficient de détermination</t>
  </si>
  <si>
    <t>équation droite de régression</t>
  </si>
  <si>
    <t>y = -2,64 x taux de croissance +5,83</t>
  </si>
  <si>
    <t>Que pensez-vous du coefficient R2 que vous avez trouvé ?</t>
  </si>
  <si>
    <t>Procédez à une régression linaire des multiples des résultats d'exploitation 2019 des comparables d'Europcar contre leur taux de croissance moyen du résultat d'exploitation 2018-2021. Quel coefficient R2 avez-vous trouvé ? Si vous avez trouvé 67 %, tapez 67.</t>
  </si>
  <si>
    <t>Vous prenez quelques jours de congé de l'ICCF, comme Jan Maciejak-Parmentier, pour être en pleine forme pour attaquer le dernier module</t>
  </si>
  <si>
    <t>De quelle entreprise du secteur, Europcar parait-elle la plus proche en terme de croissance ?</t>
  </si>
  <si>
    <t>Une moyenne des multiples des EBE 2021 des 3 sociétés comparables à Europcar</t>
  </si>
  <si>
    <t>En prenant le multiple d'EBE 2021 de la société la plus proche d'Europcar en termes de croissance des résultats 2018-2019.</t>
  </si>
  <si>
    <t>Compte tenu de vos réponses aux questions 38, 39, 45 et 46, vous avez envie de valoriser Europcar par . . .</t>
  </si>
  <si>
    <t xml:space="preserve">Concernant l'année des multiples, vous allez . . . </t>
  </si>
  <si>
    <t>Prendre 2018 car les résultats de cette année sont connus avec fiabilité.</t>
  </si>
  <si>
    <t>Faire une moyenne des multiples des différentes années.</t>
  </si>
  <si>
    <t>En utilisant la droite de régression déterminée à la question 37.</t>
  </si>
  <si>
    <t>Quel adage pourrait bien illustrer la valorisation de l'action Europcar ?</t>
  </si>
  <si>
    <t>Les arbres ne montent pas au ciel.</t>
  </si>
  <si>
    <t>On ne peut pas avoir le beurre et l'argent du beurre.</t>
  </si>
  <si>
    <t xml:space="preserve">Eurazéo, actionnaire de contrôle d'Europcar ayant annoncé implicitement qu'il était vendeur de sa participation, si un changement de contrôle devait intervenir dans le futur, les multiples extériorisés par une telle transaction devraient normalement être . . . </t>
  </si>
  <si>
    <t>Supérieurs à ceux que vous avez calculés qui sont des multiples boursiers et non de contrôle.</t>
  </si>
  <si>
    <t>C'est ce qui apparait clairement à la lecture de l'annexe 2 et correspond au bon sens pour une compagnie de location de voitures active dans l'hémisphère nord.</t>
  </si>
  <si>
    <t>Rien à ajouter compte tenu de la réponse à la question précédente.</t>
  </si>
  <si>
    <t>1, car c'est le premier flux que vous actualisez.</t>
  </si>
  <si>
    <t>1, car c'est ce que nous avons vu en cours.</t>
  </si>
  <si>
    <t>Inférieur au coût de ses capitaux propres.</t>
  </si>
  <si>
    <t>Egal au coût de ses capitaux propres.</t>
  </si>
  <si>
    <t>Supérieur au coût de ses capitaux propres.</t>
  </si>
  <si>
    <t>Egal au coût de son endettement bancaire et financier net.</t>
  </si>
  <si>
    <t>Français, car Europcar est juridiquement une société française.</t>
  </si>
  <si>
    <t>Français, car Europcar est basé en France.</t>
  </si>
  <si>
    <t>Européen, car l'Europe est la première zone géographique de Europcar avec 94 % du chiffre d'affaires.</t>
  </si>
  <si>
    <t>Mondial, car Europcar a des activités significatives dans les principaux pays du monde.</t>
  </si>
  <si>
    <t>= 0,9 % + 0,8 x 7 % = 6,5 %</t>
  </si>
  <si>
    <t>Que pensez-vous pour Europcar d'un taux de croissance à l'infini de 1,5 % ?</t>
  </si>
  <si>
    <t>C'est assez cohérent avec le taux de croissance du chiffre d'affaires sur les 3 dernières années du plan d'affaires qui est de cet ordre de grandeur.</t>
  </si>
  <si>
    <t>Au bilan du 31 décembre 2018, figurent des immobilisations financières pour 158 M€, correspondant à des actifs financiers permettant à Europcar de gérer les assurances que le groupe propose à ses clients et d'acquérir ses véhicules dans de meilleures conditions pour lui.  Prendrez-vous ces dernières en compte dans le passage de la valeur de l'actif économique à la valeur des capitaux propres ? Pourquoi ?</t>
  </si>
  <si>
    <t>Oui, car un actif c'est un actif et il n'y a pas de raison d'oublier de les prendre en compte.</t>
  </si>
  <si>
    <t>Non, car ces actifs indispensables à l'activité opérationnelle d'Europcar, sont déjà implicitement valorisés à travers les flux de trésorerie disponible qu'ils contribuent à permettre.</t>
  </si>
  <si>
    <t>Oui, car on prend toujours en compte les actifs financiers.</t>
  </si>
  <si>
    <t>Non, car on ne prend jamais en compte les actifs financiers qui ne contribuent pas à l'exploitation.</t>
  </si>
  <si>
    <t>De les considérer pour leur montant comptable comme une dette dans le passage de la valeur de l'actif économique à la valeur des capitaux propres. Ils ne sont pas réévalués car ils sont petits à l'échelle d'Europcar et qu'un calcul précis prendrait du temps pour un impact sur la valorisation finale d'Europcar négligeable.</t>
  </si>
  <si>
    <t>De les ignorer, car les montants au bilan et au compte de résultat sont vraiment très très petits à l'échelle d'Europcar.</t>
  </si>
  <si>
    <t>De les considérer comme un actif de trésorerie dans le passage de la valeur de l'actif économique à la valeur des capitaux propres.</t>
  </si>
  <si>
    <t>Je garde pour la valeur de l'endettement bancaire et financier net le montant comptable, car on a beau dire ce que l'on veut, un montant comptable c'est un montant comptable !</t>
  </si>
  <si>
    <t>Le capital au 31 décembre est formé de 161 M d'actions, sous déduction des actions auto-détenues pour 4,3 M. Il n'existe pas d'instrument dilutif actuellement en cours de validité.</t>
  </si>
  <si>
    <t>Quelle est la valeur de l'action Europcar que vous trouvez alors (en euro, avec une décimale après la virgule) ?</t>
  </si>
  <si>
    <t>Prendre l'onglet "calculs d'actualisation" et faire les simulations. Une baisse de 10 % du taux de croissance à l'infini (le faisant passer de 1,5% à 1,35 %) ne fait varier la valeur de l'action que de 20%.</t>
  </si>
  <si>
    <t>Si Europcar avait des dettes bancaires et financières nettes négatives au lieu d'avoir des dettes nettes positives, les sensibilités sur la valeur des capitaux propres que vous avez mesurées aux questions précédentes auraient été :</t>
  </si>
  <si>
    <t>L'effet ciseau.</t>
  </si>
  <si>
    <t>L'effet point mort.</t>
  </si>
  <si>
    <t>L'effet de levier de la dette.</t>
  </si>
  <si>
    <t>L'effet de commerce.</t>
  </si>
  <si>
    <t>Plus faibles.</t>
  </si>
  <si>
    <t>Identiques.</t>
  </si>
  <si>
    <t>Plus fortes.</t>
  </si>
  <si>
    <t>Cela dépend des paramètres testés.</t>
  </si>
  <si>
    <t>Le taux de croissance à l'infini.</t>
  </si>
  <si>
    <t>Le coût du capital.</t>
  </si>
  <si>
    <t>Le montant du flux terminal.</t>
  </si>
  <si>
    <t>Le taux d'impôt sur les sociétés.</t>
  </si>
  <si>
    <t>La variation du besoin en fonds de roulement de 2023.</t>
  </si>
  <si>
    <t>Montant au bilan des immobilisations de Europcar au 31 décembre 2023 = leur montant au 31 décembre 2018 + tous les investissements nets de 2019 à 2023 - toutes les dotations aux amortissements de 2019 à 2023. Voir le détail sous l'onglet "Annexe 5", ligne 27.</t>
  </si>
  <si>
    <t>Investissements nets des cessions</t>
  </si>
  <si>
    <t>N'aurais-je pas fait une erreur de calcul ?</t>
  </si>
  <si>
    <t>Rien.</t>
  </si>
  <si>
    <t>Pas de commentaires supplémentaires, puisque le coût du capital est de 6,5 %.</t>
  </si>
  <si>
    <t>Oui, car la rentabilité économique en 2023 est largement supérieure au coût du capital de Europcar.</t>
  </si>
  <si>
    <t>Non, car la rentabilité économique en 2023 est quasiment égale au coût du capital de Europcar.</t>
  </si>
  <si>
    <t xml:space="preserve">Non, car la rentabilité économique en 2023 est inférieure du coût du capital de Europcar.  </t>
  </si>
  <si>
    <t>De la faire baisser sensiblement.</t>
  </si>
  <si>
    <t>De la faire baisser un peu.</t>
  </si>
  <si>
    <t>Aucun impact.</t>
  </si>
  <si>
    <t>De la faire monter.</t>
  </si>
  <si>
    <t>La méthode du cash-flow fade augmenterait la rentabilité économique de Europcar et pousserait à la hausse la valeur de l'action en réduisant l'écart entre la rentabilité économique et le coût du capital jusqu'à l'annuler à partir d'un certain moment.</t>
  </si>
  <si>
    <t>Des erreurs de calcul ont été commises.</t>
  </si>
  <si>
    <t>La rentabilité économique prévisionnelle de Europcar est inférieure à son coût du capital.</t>
  </si>
  <si>
    <t>La rentabilité économique prévisionnelle de Europcar est très largement supérieure à son coût du capital.</t>
  </si>
  <si>
    <t>Le coût du capital retenu est trop faible.</t>
  </si>
  <si>
    <t>Les erreurs de calculs sont possibles avant une relecture attentive et collaborative, mais pas après. Si l'on trouve moins par le calcul que les capitaux propres comptables par action, c'est que la rentabilité économique attendue est inférieure au coût du capital et non l'inverse.</t>
  </si>
  <si>
    <t xml:space="preserve">Rien </t>
  </si>
  <si>
    <t>Que les différents taux de croissance sont assez dispersés les uns des autres.</t>
  </si>
  <si>
    <t>0,5% ; 2,8 % ; 7,2 % ; 8,7%. Ces chiffres montrent une assez grande dispersion.</t>
  </si>
  <si>
    <t>Voir le détail du calcul cases G41-M50 de l'onglet Annexe 6.</t>
  </si>
  <si>
    <t>Voir le détail du calcul en case B37 de l'onglet Annexe 6.</t>
  </si>
  <si>
    <t>Voir le détail du calcul en case B38 de l'onglet Annexe 6.</t>
  </si>
  <si>
    <t>Il est très faible, ce qui discrédite cette technique au cas présent.</t>
  </si>
  <si>
    <t>Son niveau est moyen, et donc le résultat obtenu est moyennement convaincant.</t>
  </si>
  <si>
    <t>Je ne sais pas.</t>
  </si>
  <si>
    <t>Quel que soit le résultat pris (EBE, résultat d'exploitation, résultat net), les taux de croissance d'Europcar sont les plus proches de ceux d'Avis, voir onglet Annexe 6, cases B37-E39.</t>
  </si>
  <si>
    <t>(Capitalisation boursière + endettement bancaire et financier net) / EBE 2019 = (2160 + 13935) / 2728.</t>
  </si>
  <si>
    <t>Capitalisation boursière / Résultat net part du groupe 2019 = 2160 / 265</t>
  </si>
  <si>
    <t>2 et 4</t>
  </si>
  <si>
    <t>Ne pas prendre 2018, car ces résultats appartiennnent au passé et ne tiennent pas compte de l'acquisition de Fox et de la baisse des résultats de 2019 qui ne semblent pas être un accident de conjoncture.</t>
  </si>
  <si>
    <t>Conclusion logique des réponses aux question précédentes.</t>
  </si>
  <si>
    <t>Calculez le multiple d'EBE 2019 d'Avis, avec deux chiffres après la virgule.</t>
  </si>
  <si>
    <t>Calculez le multiple d'EBE 2020 de Hertz, avec deux chiffres après la virgule.</t>
  </si>
  <si>
    <t>Calculez le multiple d'EBE 2021 de Sixt, avec deux chiffres après la virgule.</t>
  </si>
  <si>
    <t>Calculez le multiple du résultat d'exploitation 2020 de Hertz, avec deux chiffres après la virgule.</t>
  </si>
  <si>
    <t>Calculez le PER 2019 de Avis avec deux chiffres après la virgule.</t>
  </si>
  <si>
    <t>Quand vous mettez en œuvre votre préconisation de la question précédente, quelle valeur trouvez-vous pour l'action Europcar ? En euros avec un chiffre après la virgule (dans votre calcul prenez votre multiple avec au moins deux chiffres après la virgule).</t>
  </si>
  <si>
    <t xml:space="preserve">Comme la valeur de la dette est très proche de la valeur de l'actif économique, la valeur des capitaux propres, différence entre ces deux agrégats, est très sensible à toute variation, même petite, de la valeur de la dette ou de la valeur de l'actif économique. </t>
  </si>
  <si>
    <t>Cf. la question précédente.</t>
  </si>
  <si>
    <t>Sans commentaire supplémentaire.</t>
  </si>
  <si>
    <t>Quand vous regardez les multiples des résultats d'exploitation et d'EBE des 3 comparables chaque année, que constatez-vous et qu'en déduisez-vous ?</t>
  </si>
  <si>
    <t>Avec une croissance en Europe de 1,5 % et un taux d'inflation de 1,5 % en moyenne, c'est une décroissance relative qui est planifiée. Avec l'avènement de la voiture autonome et connectée, ce n'est pas illogique</t>
  </si>
  <si>
    <t>Que les multiples d'EBE sont dans un mouchoir de poche, alors que ceux du résultat d'exploitation sont très dispersés. Vous décidez donc d'utiliser les multiples du résultat d'exploitation pour valoriser Europcar.</t>
  </si>
  <si>
    <t>Plus faibles que ceux que vous avez calculés qui sont des multiples boursiers et non de contrôle.</t>
  </si>
  <si>
    <t>Dans mon calcul, je vais prendre seulement 95 % du montant des dettes financières à long terme au 31 décembre 2018, car dans l'évaluation on raisonne en valeur et non en montant comptable, et car les dettes financières à court terme, les engagements de retraite et la trésorerie ne sont pas affectées.</t>
  </si>
  <si>
    <t>Son niveau est très bon, ce qui donne beaucoup de pertinence au résultat trouvé au cas présent.</t>
  </si>
  <si>
    <t>Que les multiples d'EBE sont dans un mouchoir de poche, alors que ceux du résultat d'exploitation sont très dispersés. Vous décidez donc d'utiliser une moyenne des multiples du résultat d'exploitation et des multiples d'EBE pour valoriser Europcar.</t>
  </si>
  <si>
    <t>Que les multiples d'EBE sont dans un mouchoir de poche, alors que ceux du résultat d'exploitation sont très dispersés. Vous décidez donc d'utiliser les multiples d'EBE pour valoriser Europcar.</t>
  </si>
  <si>
    <t>Il n'y a pas de forteresses imprenables, il n'y a que des forteresses mal assiégées.</t>
  </si>
  <si>
    <t>Egaux à ceux que vous avez calculés qui sont des multiples boursiers et non de contrôle.</t>
  </si>
  <si>
    <t>Egaux à ceux que vous avez calculés qui sont des multiples de contrôle et non des multiples boursiers .</t>
  </si>
  <si>
    <t>0, car nous plaçant au 1er janvier 2020, l'année 2019 est déjà terminée et son flux touché.</t>
  </si>
  <si>
    <t>De réaliser une actualisation des flux de trésorerie disponible des filiales non détenues à 100 % et de prendre la quote-part qui revient dans cette valeur aux actionnaires minoritaires des filiales de Europcar comme une dette dans le passage de la valeur de l'actif économique de Europcar à la valeur des capitaux propres de Europcar.</t>
  </si>
  <si>
    <t>Choisir 2021, année où Fox devrait être parfaitement intégré dans le groupe et la crise de l'automne 2019 en bonne voie d'être surmontée.</t>
  </si>
  <si>
    <t>Que les multiples d'EBE sont dans un mouchoir de poche, alors que ceux du résultat d'exploitation sont très dispersés. Vous décidez donc d'utiliser une médiane des multiples du résultat d'exploitation et des multiples d'EBE pour valoriser Europcar.</t>
  </si>
  <si>
    <t>Le coût du capital ne dépend pas de la nationalité des actionnaires principaux, ni de la nationalité de la société, mais du risque de marché des actifs de la société qui dépend de leur localisation géographique. Ici, Europcar est une entreprise diversifiée géographiquement au sein du continent européen.</t>
  </si>
  <si>
    <t>On ne peut pas avoir le beurre et l'argent du beurre ! Les actifs financiers sont déjà implicitement valorisés à travers les flux de trésorerie disponible qu'ils rendent plus élevés qu'ils ne seraient sans eux. Sans ces actifs, les flux de trésorerie disponible seraient moindres car l'activité de l'entreprise serait aussi moindre (l'assurance est un service proposé en client et un élément du prix) et car les investissements seraient plus élevés puisque les véhicules seraient acquis dans de moins bonnes conditions.</t>
  </si>
  <si>
    <r>
      <t>En évaluation, c'est la valeur des dettes bancaires et financières nettes qui comptent et non leur montant comptable. Ici, du fait de la lourdeur de l'endettement d'Europcar et de la faiblesse de ses performances opérationnelles, les investisseurs commencent à douter de sa capacité à rembourser ses dettes, d'où la baisse de la valeur des obligations long terme. Les dettes à court terme ne sont</t>
    </r>
    <r>
      <rPr>
        <i/>
        <sz val="18"/>
        <color theme="1"/>
        <rFont val="Calibri"/>
        <family val="2"/>
        <scheme val="minor"/>
      </rPr>
      <t xml:space="preserve"> pas, a priori,</t>
    </r>
    <r>
      <rPr>
        <sz val="18"/>
        <color theme="1"/>
        <rFont val="Calibri"/>
        <family val="2"/>
        <scheme val="minor"/>
      </rPr>
      <t xml:space="preserve"> affectées car venant, par définition, à remboursement rapidement, il y a peu d'incertitudes sur leur valeur. Les engagements de retraite ne sont pas non plus concernés car le taux d'actualisation utilisé pour les calculer est indépendant de la santé financière d'Europcar. La trésorerie active d'Europcar n'a aucune raison d'être affectée par une décote puisqu'elle ne correspond pas à de la dette émise par Europcar.</t>
    </r>
  </si>
  <si>
    <t>Une entreprise ne peut pas durablement gagner moins que son coût du capital ; tôt ou tard, soit elle disparaitra, soit d'autres entreprises du secteur disparaitront permettant de réduire la pression concurrentielle et à son taux de rentabilité économique de converger vers son coût du capital. Or ici les rentabilités économiques projetées sont stables aux environs de 4 %, soit 2,5 points en dessous de son coût du capital de 6,5 %.  À un moment donné, les investisseurs peuvent se lasser de cette situation et ne plus souhaiter investir dans Europcar ou certains de ses concurrents qui seraient dans la même situation. Et si l'entreprise ne trouve plus à se financer, c'est la faillite qui guette.</t>
  </si>
  <si>
    <t>(Capitalisation boursière + endettement bancaire et financier net) / EBE 2020 = (2220 + 15197) / 3739.</t>
  </si>
  <si>
    <t>(Capitalisation boursière + endettement bancaire et financier net) / EBE 2021 = (3350 + 2594) / 1182.</t>
  </si>
  <si>
    <t>(Capitalisation boursière + endettement bancaire et financier net) / Résultat d'exploitation 2020 = (2220 + 15197) / 1068.</t>
  </si>
  <si>
    <t>(Multiple d'EBE 2021 d'Avis x EBE 2021 d'Europcar - Valeur de l'endettement bancaire et financier net d'Europcar)/Nombre d'actions d'Europcar, auto-détention neutralisée.</t>
  </si>
  <si>
    <t>Enfin Europcar gagne son coût du capital !</t>
  </si>
  <si>
    <t>Pensez-vous dans ces conditions qu'il serait pertinent de recourir à la technique du cash-flow fade, à l'endroit ou à l'envers ?</t>
  </si>
  <si>
    <t>Calculez le taux de croissance annuel pour l'excédent brut d'exploitation de Europcar entre 2018 et 2021, avec un chiffre après la virgule, par exemple 10,33 % =&gt; 10,3.</t>
  </si>
  <si>
    <t>Les réponses 3 et 4 sont des hérésies. On n'utilise JAMAIS des moyennes ou des medianes de ratios portant sur des agrégats différents. La question 38 a montré que les multiples du résultat d'exploitation, très dispersés d'un comparable à un autre, étaient impossibles à utiliser (R2 très faible).</t>
  </si>
  <si>
    <t xml:space="preserve">La réponse 3 est une hérésie. On n'utilise JAMAIS des moyennes ou des medianes de ratios portant sur des années différentes. </t>
  </si>
  <si>
    <t>Une moyenne des PER 2019 des 3 sociétés comparables à Europcar</t>
  </si>
  <si>
    <t>Méfiez-vous de la petite différence entre deux grandes masses.</t>
  </si>
  <si>
    <t>La logique voudrait que les multiples observés lors d'une transaction portant sur le contrôle soit plus élevés que ceux observés sur des transactions marginales quotidiennes qui n'emportent pas le contrôle d'une entreprise cotée. Il peut cependant y avoir des exceptions rares.</t>
  </si>
  <si>
    <t>Vous vendez des actions Europcar.</t>
  </si>
  <si>
    <t>Vous achetez des actions Europcar.</t>
  </si>
  <si>
    <t>Taux de croissance rex</t>
  </si>
  <si>
    <t>Multiple Rex 2019</t>
  </si>
  <si>
    <t>Le R2 peut être compris entre 0 (aucune corrélation) et 100 % (corrélation parfaite). Un R2 de 19 % montre donc une très faible corrélation et donc une absence de pertinence de cet outil au cas particulier. Une explication possible de cette situation est le faible nombre de comparables à Europcar cotés identifiés (seulement 3).</t>
  </si>
  <si>
    <t>Puisque le premier flux que vous actualiserez sera celui de 2020, dans vos calculs vous devrez prendre en compte la dette arrêtée au 31 décembre . . .</t>
  </si>
  <si>
    <t>2018, car c'est la dernière connue avec certitude.</t>
  </si>
  <si>
    <t>2019, c'est-à-dire juste avant le premier flux pris en compte.</t>
  </si>
  <si>
    <t>2020, pour être homogène avec la date du premier flux.</t>
  </si>
  <si>
    <t>2021, pour éviter de compter deux fois le flux de 2020, une fois en tant que flux et une seconde fois en tant que modifiant la dette au 31 décembre 2020.</t>
  </si>
  <si>
    <t>C'est la seule date qui permet de prendre en compte tous les flux une seule fois, pas deux fois ou zéro fois. En effet prendre une date antérieure au 31 décembre 2019 (comme le 31 décembre 2018) fait que les flux entre cette date et le 31 décembre 2019, ne seraient jamais pris en compte. Prendre une date postérieure au 31 décembre 2019 compterait les flux intervenant entre le 31 décembre et cette date deux fois : une fois en tant que flux dans l'actualisation et une seconde fois dans la dette postérieure au 31 décembre 2020 qu'ils impacteraient naturellement.</t>
  </si>
  <si>
    <t>Dette nette au 31 décembre 2019 = Dette nette au 31 décembre 2018 + flux de trésorerie disponible 2019 + dividende versé en 2019 + augmentation de capital de capital 2019 - rachats d'actions 2019.</t>
  </si>
  <si>
    <t>Dette nette au 31 décembre 2019 = Dette nette au 31 décembre 2018 - flux de trésorerie disponible 2019 + dividende versé en 2019 + augmentation de capital de capital 2019 - rachats d'actions 2019.</t>
  </si>
  <si>
    <t>Dette nette au 31 décembre 2019 = Dette nette au 31 décembre 2018 - flux de trésorerie disponible 2019 + dividende versé en 2019 - augmentation de capital de capital 2019 - rachats d'actions 2019.</t>
  </si>
  <si>
    <t>Dette nette au 31 décembre 2019 = Dette nette au 31 décembre 2018 - flux de trésorerie disponible 2019 + dividende versé en 2019 - augmentation de capital de capital 2019 + rachats d'actions 2019.</t>
  </si>
  <si>
    <t>Par définition de la construction d'un tableau de flux de trésorerie.</t>
  </si>
  <si>
    <t>+ Valeur actuelle des flux 2020-2023</t>
  </si>
  <si>
    <t>- Endettement net, minoritaires  et actifs hors exploitation au 31 décembre 2019</t>
  </si>
  <si>
    <t>Si vous avez besoin d'une estimation de la dette nette au 31 décembre 2019, et comme elle ne figure pas dans le cas, vous pouvez la trouver ainsi :</t>
  </si>
  <si>
    <t>= 4251 (cf. question précédente)/1,065^3,5 = 3410</t>
  </si>
  <si>
    <t>= valeur actuelle des flux 2020-2023 + valeur actuelle de la valeur terminale = 3410 + 588 = 3998</t>
  </si>
  <si>
    <t>C'est le montant de l'endettement bancaire et financier net au 31 décembre 2018 donné en annexe 1, moins la perte de valeur de 5% sur le montant des dettes bancaires et financières à long terme -  Flux de trésorerie disponible de 2019 + dividendes et rachats d'actions de 2019.</t>
  </si>
  <si>
    <t>Valeur des capitaux propres = valeur de l'actif économique - valeur de l'endettement bancaire et financier net et assimilé = 3998 - 3464.</t>
  </si>
  <si>
    <t>Valeur des capitaux propres / nombre d'actions dilué = 534 / 156,7</t>
  </si>
  <si>
    <t>Prendre l'onglet "calculs d'actualisation" et faire les simulations. Le résultat est sans surprise car le taux d'actualisation affecte tous les flux et pas seulement une partie d'entre eux comme pour les autres réponses possibles. - 87 % pour la valeur pour une hausse de 10 % du taux d'actualisation.</t>
  </si>
  <si>
    <t>Une hausse du coût du capital de 10 % ne fait baisser la valeur de l'actif économique que de 12 %, mais de 87 % celle des capitaux propres. Comment expliquez-vous cette situation ?</t>
  </si>
  <si>
    <t>En effet, la valeur des capitaux propres est égale à la valeur de l'actif économique - la valeur de l'endettement bancaire et financier net. Or la valeur de la dette nette est non affectée par la variation du coût du capital. Donc toute la variation de la valeur de l'actif économique due à la hausse du coût du capital de 464 M€ (de 3998 à 3534) s'impute à l'euro l'euro sur la valeur des capitaux propres qui passe de 534 à 534 - 464 = 70, soit la baisse de 87 % par rapport à 537.</t>
  </si>
  <si>
    <t>Montant au bilan du BFR de Europcar au 31 décembre 2023 (cf. annexe 5) + Montant des immobilisations 31 décembre 2023 (question précédente) = 4967 - 210 = 4757</t>
  </si>
  <si>
    <t>Résultat d'exploitation x (1 - taux d'IS)/ actif économique = 275 x ( 1 - 26 %) / 4757.</t>
  </si>
  <si>
    <t>Se plaçant au 1er janvier 2020, et le premier flux de trésorerie disponible actualisé étant de 2020,  Il ne faut pas actualiser le flux de 2019. En fait, positif, il vient diminuer le montant de l'endettement net au 31 décembre 2018, de son montant, pour contribuer à former l'endettement net au 31 décembre 2019.</t>
  </si>
  <si>
    <t>Vous avez déjà assez fort à faire par ailleurs sans aller vous embarrasser de réévaluer des éléments pour 1 M€ sur une valeur de l'actif économique de 3998 M€. Simplifiez-vous ici la vie en les ignorant.</t>
  </si>
  <si>
    <t>Dette bancaire et financière nette 2019 / EBE 2019</t>
  </si>
  <si>
    <t>Valeur de la dette bancaire et financière nette 2019</t>
  </si>
  <si>
    <t>?</t>
  </si>
  <si>
    <t>Quelle est la valeur actuelle des flux de trésorerie disponible de 2020 à 2023, en millions d'euros sans chiffre après la virgule ?</t>
  </si>
  <si>
    <t>En prenant un taux de croissance à l'infini des flux au-delà de 2023 de 1,5 % et le taux d'actualisation que vous avez calculé à la question 9, quelle est la valeur en 2023 des flux au-delà de 2023 (la valeur terminale) ? (en millions d'euros, sans chiffre après la virgule).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</si>
</sst>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6" formatCode="#,##0\ &quot;€&quot;_);[Red]\(#,##0\ &quot;€&quot;\)"/>
    <numFmt numFmtId="7" formatCode="#,##0.00\ &quot;€&quot;_);\(#,##0.00\ &quot;€&quot;\)"/>
    <numFmt numFmtId="44" formatCode="_ * #,##0.00_)\ &quot;€&quot;_ ;_ * \(#,##0.00\)\ &quot;€&quot;_ ;_ * &quot;-&quot;??_)\ &quot;€&quot;_ ;_ @_ "/>
    <numFmt numFmtId="164" formatCode="_-* #,##0.00\ _€_-;\-* #,##0.00\ _€_-;_-* &quot;-&quot;??\ _€_-;_-@_-"/>
    <numFmt numFmtId="165" formatCode="0.0%"/>
    <numFmt numFmtId="166" formatCode="0.0"/>
    <numFmt numFmtId="167" formatCode="#,##0\ _F"/>
    <numFmt numFmtId="168" formatCode="#,##0_);\ \(#,##0\);&quot;-&quot;_);@_)"/>
    <numFmt numFmtId="169" formatCode="#,##0.00_);\ \(#,##0.00\);&quot;-&quot;_);@_)"/>
    <numFmt numFmtId="170" formatCode="_-* #,##0.0\ _€_-;\-* #,##0.0\ _€_-;_-* &quot;-&quot;??\ _€_-;_-@_-"/>
    <numFmt numFmtId="171" formatCode="_-* #,##0\ _€_-;\-* #,##0\ _€_-;_-* &quot;-&quot;??\ _€_-;_-@_-"/>
    <numFmt numFmtId="172" formatCode="0.0;\(0.0\);0.0;&quot;n.s.&quot;"/>
    <numFmt numFmtId="173" formatCode="#,##0.0"/>
    <numFmt numFmtId="174" formatCode="#,##0.0_);\ \(#,##0.0\);&quot;-&quot;_);@_)"/>
    <numFmt numFmtId="175" formatCode="#,##0.0\ &quot;€&quot;_);\(#,##0.0\ &quot;€&quot;\)"/>
    <numFmt numFmtId="176" formatCode="0.0000000"/>
  </numFmts>
  <fonts count="17" x14ac:knownFonts="1">
    <font>
      <sz val="18"/>
      <color theme="1"/>
      <name val="Calibri"/>
      <family val="2"/>
      <scheme val="minor"/>
    </font>
    <font>
      <sz val="18"/>
      <color theme="1"/>
      <name val="Calibri"/>
      <family val="2"/>
      <scheme val="minor"/>
    </font>
    <font>
      <sz val="18"/>
      <color theme="1"/>
      <name val="Calibri"/>
      <family val="2"/>
      <scheme val="minor"/>
    </font>
    <font>
      <u/>
      <sz val="18"/>
      <color theme="10"/>
      <name val="Calibri"/>
      <family val="2"/>
      <scheme val="minor"/>
    </font>
    <font>
      <u/>
      <sz val="18"/>
      <color theme="11"/>
      <name val="Calibri"/>
      <family val="2"/>
      <scheme val="minor"/>
    </font>
    <font>
      <sz val="9"/>
      <name val="Calibri"/>
      <family val="2"/>
      <scheme val="minor"/>
    </font>
    <font>
      <b/>
      <sz val="18"/>
      <color theme="1"/>
      <name val="Calibri"/>
      <family val="2"/>
      <scheme val="minor"/>
    </font>
    <font>
      <sz val="18"/>
      <color rgb="FF000000"/>
      <name val="Calibri"/>
      <family val="2"/>
      <scheme val="minor"/>
    </font>
    <font>
      <sz val="10"/>
      <name val="Arial"/>
      <family val="2"/>
    </font>
    <font>
      <b/>
      <sz val="14"/>
      <name val="Arial"/>
      <family val="2"/>
    </font>
    <font>
      <b/>
      <sz val="10"/>
      <color rgb="FFFFFFFF"/>
      <name val="Arial"/>
      <family val="2"/>
    </font>
    <font>
      <b/>
      <sz val="10"/>
      <color rgb="FF335687"/>
      <name val="Arial"/>
      <family val="2"/>
    </font>
    <font>
      <i/>
      <sz val="10"/>
      <name val="Arial"/>
      <family val="2"/>
    </font>
    <font>
      <b/>
      <sz val="18"/>
      <color rgb="FF000000"/>
      <name val="Calibri"/>
      <family val="2"/>
      <scheme val="minor"/>
    </font>
    <font>
      <i/>
      <sz val="18"/>
      <color rgb="FF000000"/>
      <name val="Calibri"/>
      <family val="2"/>
      <scheme val="minor"/>
    </font>
    <font>
      <sz val="9"/>
      <name val="Times New Roman"/>
      <family val="1"/>
    </font>
    <font>
      <i/>
      <sz val="18"/>
      <color theme="1"/>
      <name val="Calibri"/>
      <family val="2"/>
      <scheme val="minor"/>
    </font>
  </fonts>
  <fills count="7">
    <fill>
      <patternFill patternType="none"/>
    </fill>
    <fill>
      <patternFill patternType="gray125"/>
    </fill>
    <fill>
      <patternFill patternType="solid">
        <fgColor rgb="FFCCCCCC"/>
        <bgColor rgb="FF000000"/>
      </patternFill>
    </fill>
    <fill>
      <patternFill patternType="solid">
        <fgColor rgb="FF99AAC3"/>
        <bgColor rgb="FF000000"/>
      </patternFill>
    </fill>
    <fill>
      <patternFill patternType="solid">
        <fgColor rgb="FFD6DDE7"/>
        <bgColor rgb="FF000000"/>
      </patternFill>
    </fill>
    <fill>
      <patternFill patternType="solid">
        <fgColor rgb="FFFFFF00"/>
        <bgColor indexed="64"/>
      </patternFill>
    </fill>
    <fill>
      <patternFill patternType="solid">
        <fgColor theme="0" tint="-4.9989318521683403E-2"/>
        <bgColor indexed="64"/>
      </patternFill>
    </fill>
  </fills>
  <borders count="3">
    <border>
      <left/>
      <right/>
      <top/>
      <bottom/>
      <diagonal/>
    </border>
    <border>
      <left/>
      <right/>
      <top/>
      <bottom style="thin">
        <color auto="1"/>
      </bottom>
      <diagonal/>
    </border>
    <border>
      <left/>
      <right/>
      <top style="thin">
        <color auto="1"/>
      </top>
      <bottom/>
      <diagonal/>
    </border>
  </borders>
  <cellStyleXfs count="981">
    <xf numFmtId="0" fontId="0" fillId="0" borderId="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9" fontId="2" fillId="0" borderId="0" applyFon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164" fontId="1" fillId="0" borderId="0" applyFon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172" fontId="15" fillId="0" borderId="0" applyFill="0" applyBorder="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44" fontId="1" fillId="0" borderId="0" applyFont="0" applyFill="0" applyBorder="0" applyAlignment="0" applyProtection="0"/>
  </cellStyleXfs>
  <cellXfs count="139">
    <xf numFmtId="0" fontId="0" fillId="0" borderId="0" xfId="0"/>
    <xf numFmtId="0" fontId="0" fillId="0" borderId="0" xfId="0" applyFill="1" applyAlignment="1">
      <alignment horizontal="center" vertical="top"/>
    </xf>
    <xf numFmtId="0" fontId="0" fillId="0" borderId="0" xfId="0" applyFill="1"/>
    <xf numFmtId="0" fontId="0" fillId="0" borderId="0" xfId="0" applyFill="1" applyAlignment="1">
      <alignment wrapText="1"/>
    </xf>
    <xf numFmtId="1" fontId="0" fillId="0" borderId="0" xfId="0" applyNumberFormat="1" applyFill="1" applyAlignment="1">
      <alignment wrapText="1"/>
    </xf>
    <xf numFmtId="0" fontId="8" fillId="0" borderId="0" xfId="0" applyFont="1" applyAlignment="1">
      <alignment vertical="center"/>
    </xf>
    <xf numFmtId="0" fontId="10" fillId="3" borderId="0" xfId="0" applyFont="1" applyFill="1" applyAlignment="1">
      <alignment vertical="center" wrapText="1"/>
    </xf>
    <xf numFmtId="0" fontId="11" fillId="4" borderId="0" xfId="0" applyFont="1" applyFill="1" applyAlignment="1">
      <alignment vertical="center" wrapText="1"/>
    </xf>
    <xf numFmtId="167" fontId="11" fillId="4" borderId="0" xfId="0" applyNumberFormat="1" applyFont="1" applyFill="1" applyAlignment="1">
      <alignment horizontal="center" vertical="center"/>
    </xf>
    <xf numFmtId="168" fontId="12" fillId="0" borderId="0" xfId="0" applyNumberFormat="1" applyFont="1" applyAlignment="1">
      <alignment horizontal="center" vertical="center"/>
    </xf>
    <xf numFmtId="0" fontId="8" fillId="0" borderId="0" xfId="0" applyFont="1" applyAlignment="1">
      <alignment horizontal="left" vertical="center" wrapText="1" indent="1"/>
    </xf>
    <xf numFmtId="168" fontId="8" fillId="0" borderId="0" xfId="0" applyNumberFormat="1" applyFont="1" applyAlignment="1">
      <alignment horizontal="center" vertical="center"/>
    </xf>
    <xf numFmtId="10" fontId="8" fillId="0" borderId="0" xfId="0" applyNumberFormat="1" applyFont="1" applyAlignment="1">
      <alignment horizontal="center" vertical="center"/>
    </xf>
    <xf numFmtId="169" fontId="8" fillId="0" borderId="0" xfId="0" applyNumberFormat="1" applyFont="1" applyAlignment="1">
      <alignment horizontal="center" vertical="center"/>
    </xf>
    <xf numFmtId="9" fontId="8" fillId="0" borderId="0" xfId="0" applyNumberFormat="1" applyFont="1" applyAlignment="1">
      <alignment horizontal="center" vertical="center"/>
    </xf>
    <xf numFmtId="3" fontId="8" fillId="0" borderId="0" xfId="0" applyNumberFormat="1" applyFont="1" applyAlignment="1">
      <alignment vertical="center"/>
    </xf>
    <xf numFmtId="0" fontId="8" fillId="0" borderId="0" xfId="0" quotePrefix="1" applyFont="1" applyAlignment="1">
      <alignment horizontal="left" vertical="center" wrapText="1" indent="1"/>
    </xf>
    <xf numFmtId="166" fontId="0" fillId="0" borderId="0" xfId="0" applyNumberFormat="1" applyFill="1" applyAlignment="1">
      <alignment wrapText="1"/>
    </xf>
    <xf numFmtId="0" fontId="0" fillId="0" borderId="1" xfId="0" applyBorder="1"/>
    <xf numFmtId="0" fontId="0" fillId="0" borderId="0" xfId="0" applyBorder="1"/>
    <xf numFmtId="0" fontId="0" fillId="0" borderId="1" xfId="0" applyFill="1" applyBorder="1"/>
    <xf numFmtId="0" fontId="7" fillId="0" borderId="0" xfId="0" applyFont="1"/>
    <xf numFmtId="0" fontId="7" fillId="0" borderId="0" xfId="0" applyFont="1" applyAlignment="1">
      <alignment horizontal="center"/>
    </xf>
    <xf numFmtId="0" fontId="13" fillId="0" borderId="0" xfId="0" applyFont="1" applyAlignment="1">
      <alignment horizontal="center"/>
    </xf>
    <xf numFmtId="171" fontId="7" fillId="0" borderId="0" xfId="0" applyNumberFormat="1" applyFont="1" applyAlignment="1">
      <alignment horizontal="center"/>
    </xf>
    <xf numFmtId="0" fontId="7" fillId="0" borderId="0" xfId="0" applyFont="1" applyAlignment="1">
      <alignment horizontal="left"/>
    </xf>
    <xf numFmtId="0" fontId="0" fillId="0" borderId="0" xfId="0" applyFill="1" applyBorder="1"/>
    <xf numFmtId="171" fontId="0" fillId="0" borderId="0" xfId="494" applyNumberFormat="1" applyFont="1" applyFill="1" applyBorder="1" applyAlignment="1">
      <alignment horizontal="center"/>
    </xf>
    <xf numFmtId="0" fontId="0" fillId="0" borderId="0" xfId="0" applyFill="1" applyBorder="1" applyAlignment="1">
      <alignment horizontal="center"/>
    </xf>
    <xf numFmtId="9" fontId="0" fillId="0" borderId="0" xfId="357" applyFont="1" applyFill="1" applyBorder="1" applyAlignment="1">
      <alignment horizontal="center"/>
    </xf>
    <xf numFmtId="0" fontId="7" fillId="0" borderId="1" xfId="0" applyFont="1" applyBorder="1"/>
    <xf numFmtId="0" fontId="7" fillId="0" borderId="1" xfId="0" applyFont="1" applyBorder="1" applyAlignment="1">
      <alignment horizontal="center"/>
    </xf>
    <xf numFmtId="0" fontId="7" fillId="0" borderId="2" xfId="0" applyFont="1" applyBorder="1"/>
    <xf numFmtId="0" fontId="7" fillId="0" borderId="2" xfId="0" applyFont="1" applyBorder="1" applyAlignment="1">
      <alignment horizontal="center"/>
    </xf>
    <xf numFmtId="0" fontId="0" fillId="0" borderId="2" xfId="0" applyBorder="1"/>
    <xf numFmtId="0" fontId="13" fillId="0" borderId="1" xfId="0" applyFont="1" applyBorder="1" applyAlignment="1">
      <alignment horizontal="center"/>
    </xf>
    <xf numFmtId="0" fontId="0" fillId="0" borderId="0" xfId="0" applyFill="1" applyAlignment="1">
      <alignment vertical="top" wrapText="1"/>
    </xf>
    <xf numFmtId="0" fontId="7" fillId="0" borderId="0" xfId="0" applyFont="1" applyFill="1" applyAlignment="1">
      <alignment vertical="top" wrapText="1"/>
    </xf>
    <xf numFmtId="0" fontId="0" fillId="5" borderId="0" xfId="0" applyFill="1"/>
    <xf numFmtId="2" fontId="0" fillId="0" borderId="0" xfId="0" applyNumberFormat="1" applyFill="1" applyAlignment="1">
      <alignment wrapText="1"/>
    </xf>
    <xf numFmtId="170" fontId="0" fillId="0" borderId="0" xfId="0" applyNumberFormat="1" applyFill="1"/>
    <xf numFmtId="171" fontId="0" fillId="0" borderId="0" xfId="494" applyNumberFormat="1" applyFont="1" applyFill="1" applyBorder="1" applyAlignment="1">
      <alignment horizontal="center" vertical="center" wrapText="1"/>
    </xf>
    <xf numFmtId="166" fontId="0" fillId="0" borderId="0" xfId="0" applyNumberFormat="1" applyFill="1" applyBorder="1" applyAlignment="1">
      <alignment horizontal="center"/>
    </xf>
    <xf numFmtId="171" fontId="0" fillId="0" borderId="0" xfId="0" applyNumberFormat="1" applyFill="1" applyBorder="1" applyAlignment="1">
      <alignment horizontal="center"/>
    </xf>
    <xf numFmtId="171" fontId="0" fillId="0" borderId="0" xfId="0" applyNumberFormat="1" applyFill="1"/>
    <xf numFmtId="165" fontId="0" fillId="0" borderId="0" xfId="0" applyNumberFormat="1" applyFill="1" applyBorder="1"/>
    <xf numFmtId="170" fontId="0" fillId="0" borderId="0" xfId="357" applyNumberFormat="1" applyFont="1" applyFill="1" applyBorder="1" applyAlignment="1">
      <alignment horizontal="center"/>
    </xf>
    <xf numFmtId="164" fontId="0" fillId="0" borderId="0" xfId="494" applyNumberFormat="1" applyFont="1" applyFill="1" applyBorder="1" applyAlignment="1">
      <alignment horizontal="center"/>
    </xf>
    <xf numFmtId="9" fontId="0" fillId="0" borderId="0" xfId="0" applyNumberFormat="1" applyFill="1" applyAlignment="1">
      <alignment wrapText="1"/>
    </xf>
    <xf numFmtId="171" fontId="0" fillId="0" borderId="0" xfId="494" applyNumberFormat="1" applyFont="1" applyFill="1" applyAlignment="1">
      <alignment horizontal="center"/>
    </xf>
    <xf numFmtId="9" fontId="0" fillId="0" borderId="0" xfId="357" applyFont="1" applyFill="1"/>
    <xf numFmtId="166" fontId="0" fillId="0" borderId="0" xfId="0" applyNumberFormat="1" applyFill="1"/>
    <xf numFmtId="170" fontId="0" fillId="0" borderId="0" xfId="494" applyNumberFormat="1" applyFont="1" applyFill="1" applyBorder="1" applyAlignment="1">
      <alignment horizontal="center"/>
    </xf>
    <xf numFmtId="0" fontId="7" fillId="0" borderId="0" xfId="0" quotePrefix="1" applyFont="1" applyAlignment="1">
      <alignment horizontal="left"/>
    </xf>
    <xf numFmtId="0" fontId="14" fillId="0" borderId="0" xfId="0" quotePrefix="1" applyFont="1" applyAlignment="1">
      <alignment horizontal="right"/>
    </xf>
    <xf numFmtId="165" fontId="0" fillId="0" borderId="0" xfId="357" applyNumberFormat="1" applyFont="1"/>
    <xf numFmtId="171" fontId="0" fillId="0" borderId="0" xfId="0" applyNumberFormat="1"/>
    <xf numFmtId="0" fontId="0" fillId="0" borderId="0" xfId="0" applyFill="1" applyAlignment="1">
      <alignment horizontal="left"/>
    </xf>
    <xf numFmtId="1" fontId="0" fillId="0" borderId="0" xfId="0" applyNumberFormat="1" applyFill="1"/>
    <xf numFmtId="165" fontId="0" fillId="0" borderId="0" xfId="357" applyNumberFormat="1" applyFont="1" applyFill="1" applyAlignment="1">
      <alignment horizontal="left" vertical="top" wrapText="1"/>
    </xf>
    <xf numFmtId="165" fontId="7" fillId="0" borderId="0" xfId="0" applyNumberFormat="1" applyFont="1" applyFill="1" applyAlignment="1">
      <alignment horizontal="left" vertical="top" wrapText="1"/>
    </xf>
    <xf numFmtId="0" fontId="0" fillId="0" borderId="0" xfId="0" applyFill="1" applyAlignment="1">
      <alignment vertical="top"/>
    </xf>
    <xf numFmtId="0" fontId="6" fillId="0" borderId="0" xfId="0" applyFont="1" applyFill="1" applyAlignment="1">
      <alignment vertical="top"/>
    </xf>
    <xf numFmtId="0" fontId="13" fillId="0" borderId="0" xfId="0" applyFont="1"/>
    <xf numFmtId="9" fontId="7" fillId="0" borderId="0" xfId="357" applyFont="1" applyAlignment="1">
      <alignment horizontal="center"/>
    </xf>
    <xf numFmtId="9" fontId="8" fillId="0" borderId="0" xfId="357" applyFont="1" applyAlignment="1">
      <alignment horizontal="center" vertical="center"/>
    </xf>
    <xf numFmtId="168" fontId="8" fillId="0" borderId="0" xfId="0" applyNumberFormat="1" applyFont="1" applyFill="1" applyAlignment="1">
      <alignment horizontal="center" vertical="center"/>
    </xf>
    <xf numFmtId="0" fontId="0" fillId="0" borderId="0" xfId="0" quotePrefix="1" applyFill="1" applyAlignment="1">
      <alignment vertical="top" wrapText="1"/>
    </xf>
    <xf numFmtId="37" fontId="0" fillId="0" borderId="0" xfId="980" applyNumberFormat="1" applyFont="1" applyFill="1" applyAlignment="1">
      <alignment wrapText="1"/>
    </xf>
    <xf numFmtId="3" fontId="0" fillId="0" borderId="0" xfId="0" applyNumberFormat="1" applyFill="1" applyAlignment="1">
      <alignment wrapText="1"/>
    </xf>
    <xf numFmtId="173" fontId="0" fillId="0" borderId="0" xfId="0" applyNumberFormat="1" applyFill="1" applyAlignment="1">
      <alignment wrapText="1"/>
    </xf>
    <xf numFmtId="3" fontId="0" fillId="0" borderId="0" xfId="0" applyNumberFormat="1" applyAlignment="1">
      <alignment horizontal="center"/>
    </xf>
    <xf numFmtId="0" fontId="0" fillId="0" borderId="0" xfId="0" applyFill="1" applyAlignment="1">
      <alignment horizontal="right"/>
    </xf>
    <xf numFmtId="165" fontId="0" fillId="0" borderId="0" xfId="357" quotePrefix="1" applyNumberFormat="1" applyFont="1" applyFill="1" applyAlignment="1">
      <alignment vertical="top"/>
    </xf>
    <xf numFmtId="165" fontId="0" fillId="0" borderId="0" xfId="0" applyNumberFormat="1" applyFont="1" applyFill="1" applyAlignment="1">
      <alignment vertical="top" wrapText="1"/>
    </xf>
    <xf numFmtId="165" fontId="0" fillId="0" borderId="0" xfId="357" quotePrefix="1" applyNumberFormat="1" applyFont="1" applyFill="1" applyAlignment="1">
      <alignment vertical="top" wrapText="1"/>
    </xf>
    <xf numFmtId="0" fontId="6" fillId="0" borderId="0" xfId="0" applyFont="1" applyAlignment="1">
      <alignment horizontal="center"/>
    </xf>
    <xf numFmtId="0" fontId="6" fillId="6" borderId="0" xfId="0" applyFont="1" applyFill="1"/>
    <xf numFmtId="0" fontId="13" fillId="6" borderId="0" xfId="0" applyFont="1" applyFill="1" applyAlignment="1">
      <alignment horizontal="center"/>
    </xf>
    <xf numFmtId="0" fontId="0" fillId="6" borderId="0" xfId="0" applyFill="1"/>
    <xf numFmtId="0" fontId="0" fillId="6" borderId="0" xfId="0" applyFill="1" applyBorder="1"/>
    <xf numFmtId="165" fontId="0" fillId="6" borderId="0" xfId="357" applyNumberFormat="1" applyFont="1" applyFill="1"/>
    <xf numFmtId="165" fontId="7" fillId="6" borderId="0" xfId="0" applyNumberFormat="1" applyFont="1" applyFill="1" applyAlignment="1">
      <alignment horizontal="center"/>
    </xf>
    <xf numFmtId="165" fontId="0" fillId="6" borderId="0" xfId="357" applyNumberFormat="1" applyFont="1" applyFill="1" applyAlignment="1">
      <alignment horizontal="center"/>
    </xf>
    <xf numFmtId="166" fontId="0" fillId="6" borderId="0" xfId="0" applyNumberFormat="1" applyFill="1" applyAlignment="1">
      <alignment horizontal="center"/>
    </xf>
    <xf numFmtId="171" fontId="0" fillId="6" borderId="0" xfId="0" applyNumberFormat="1" applyFill="1"/>
    <xf numFmtId="171" fontId="7" fillId="0" borderId="0" xfId="494" quotePrefix="1" applyNumberFormat="1" applyFont="1" applyAlignment="1">
      <alignment horizontal="center"/>
    </xf>
    <xf numFmtId="1" fontId="7" fillId="0" borderId="0" xfId="0" quotePrefix="1" applyNumberFormat="1" applyFont="1" applyAlignment="1">
      <alignment horizontal="center"/>
    </xf>
    <xf numFmtId="165" fontId="14" fillId="0" borderId="0" xfId="357" applyNumberFormat="1" applyFont="1" applyAlignment="1">
      <alignment horizontal="right"/>
    </xf>
    <xf numFmtId="0" fontId="14" fillId="0" borderId="0" xfId="0" applyFont="1" applyAlignment="1">
      <alignment horizontal="right"/>
    </xf>
    <xf numFmtId="0" fontId="0" fillId="0" borderId="0" xfId="0" applyFont="1" applyAlignment="1">
      <alignment horizontal="center"/>
    </xf>
    <xf numFmtId="0" fontId="0" fillId="6" borderId="0" xfId="0" applyFill="1" applyAlignment="1">
      <alignment horizontal="center"/>
    </xf>
    <xf numFmtId="9" fontId="0" fillId="6" borderId="0" xfId="357" applyFont="1" applyFill="1" applyAlignment="1">
      <alignment horizontal="center"/>
    </xf>
    <xf numFmtId="171" fontId="0" fillId="6" borderId="0" xfId="494" applyNumberFormat="1" applyFont="1" applyFill="1" applyAlignment="1">
      <alignment horizontal="center"/>
    </xf>
    <xf numFmtId="165" fontId="14" fillId="0" borderId="0" xfId="0" applyNumberFormat="1" applyFont="1" applyAlignment="1">
      <alignment horizontal="right"/>
    </xf>
    <xf numFmtId="0" fontId="0" fillId="0" borderId="2" xfId="0" applyBorder="1" applyAlignment="1">
      <alignment horizontal="center"/>
    </xf>
    <xf numFmtId="0" fontId="7" fillId="0" borderId="0" xfId="0" quotePrefix="1" applyFont="1" applyAlignment="1">
      <alignment horizontal="center"/>
    </xf>
    <xf numFmtId="0" fontId="0" fillId="0" borderId="1" xfId="0" applyBorder="1" applyAlignment="1">
      <alignment horizontal="center"/>
    </xf>
    <xf numFmtId="0" fontId="0" fillId="0" borderId="0" xfId="0" applyAlignment="1">
      <alignment horizontal="center"/>
    </xf>
    <xf numFmtId="9" fontId="14" fillId="0" borderId="0" xfId="0" applyNumberFormat="1" applyFont="1" applyAlignment="1">
      <alignment horizontal="center"/>
    </xf>
    <xf numFmtId="9" fontId="7" fillId="0" borderId="0" xfId="0" applyNumberFormat="1" applyFont="1" applyAlignment="1">
      <alignment horizontal="center"/>
    </xf>
    <xf numFmtId="9" fontId="7" fillId="0" borderId="0" xfId="0" quotePrefix="1" applyNumberFormat="1" applyFont="1" applyAlignment="1">
      <alignment horizontal="center"/>
    </xf>
    <xf numFmtId="175" fontId="8" fillId="0" borderId="0" xfId="0" applyNumberFormat="1" applyFont="1" applyAlignment="1">
      <alignment horizontal="center" vertical="center"/>
    </xf>
    <xf numFmtId="174" fontId="8" fillId="0" borderId="0" xfId="0" applyNumberFormat="1" applyFont="1" applyFill="1" applyAlignment="1">
      <alignment horizontal="center" vertical="center"/>
    </xf>
    <xf numFmtId="173" fontId="0" fillId="0" borderId="0" xfId="0" applyNumberFormat="1" applyAlignment="1">
      <alignment horizontal="center"/>
    </xf>
    <xf numFmtId="165" fontId="0" fillId="0" borderId="0" xfId="0" applyNumberFormat="1"/>
    <xf numFmtId="166" fontId="0" fillId="0" borderId="0" xfId="0" applyNumberFormat="1"/>
    <xf numFmtId="9" fontId="0" fillId="6" borderId="0" xfId="357" applyFont="1" applyFill="1"/>
    <xf numFmtId="176" fontId="0" fillId="6" borderId="0" xfId="0" applyNumberFormat="1" applyFill="1"/>
    <xf numFmtId="165" fontId="0" fillId="6" borderId="0" xfId="0" applyNumberFormat="1" applyFill="1"/>
    <xf numFmtId="0" fontId="0" fillId="0" borderId="0" xfId="0" applyFill="1" applyAlignment="1">
      <alignment horizontal="right" wrapText="1"/>
    </xf>
    <xf numFmtId="14" fontId="0" fillId="0" borderId="0" xfId="0" applyNumberFormat="1" applyFill="1" applyAlignment="1">
      <alignment vertical="top" wrapText="1"/>
    </xf>
    <xf numFmtId="7" fontId="8" fillId="0" borderId="0" xfId="0" applyNumberFormat="1" applyFont="1" applyAlignment="1">
      <alignment horizontal="center" vertical="center"/>
    </xf>
    <xf numFmtId="10" fontId="8" fillId="0" borderId="0" xfId="0" applyNumberFormat="1" applyFont="1" applyFill="1" applyAlignment="1">
      <alignment horizontal="center" vertical="center"/>
    </xf>
    <xf numFmtId="9" fontId="8" fillId="0" borderId="0" xfId="357" applyNumberFormat="1" applyFont="1" applyAlignment="1">
      <alignment horizontal="center" vertical="center"/>
    </xf>
    <xf numFmtId="171" fontId="7" fillId="0" borderId="0" xfId="494" quotePrefix="1" applyNumberFormat="1" applyFont="1" applyFill="1" applyAlignment="1">
      <alignment horizontal="center"/>
    </xf>
    <xf numFmtId="1" fontId="7" fillId="0" borderId="0" xfId="0" quotePrefix="1" applyNumberFormat="1" applyFont="1" applyFill="1" applyAlignment="1">
      <alignment horizontal="center"/>
    </xf>
    <xf numFmtId="171" fontId="7" fillId="0" borderId="0" xfId="0" applyNumberFormat="1" applyFont="1" applyFill="1" applyAlignment="1">
      <alignment horizontal="center"/>
    </xf>
    <xf numFmtId="0" fontId="7" fillId="0" borderId="0" xfId="0" applyFont="1" applyFill="1" applyAlignment="1">
      <alignment wrapText="1"/>
    </xf>
    <xf numFmtId="0" fontId="0" fillId="0" borderId="0" xfId="0" applyFill="1" applyBorder="1" applyAlignment="1">
      <alignment horizontal="center" wrapText="1"/>
    </xf>
    <xf numFmtId="171" fontId="0" fillId="0" borderId="0" xfId="494" applyNumberFormat="1" applyFont="1" applyFill="1" applyBorder="1" applyAlignment="1">
      <alignment horizontal="center" wrapText="1"/>
    </xf>
    <xf numFmtId="165" fontId="0" fillId="0" borderId="0" xfId="357" applyNumberFormat="1" applyFont="1" applyFill="1"/>
    <xf numFmtId="0" fontId="0" fillId="0" borderId="0" xfId="0" applyFill="1" applyBorder="1" applyAlignment="1">
      <alignment wrapText="1"/>
    </xf>
    <xf numFmtId="171" fontId="0" fillId="0" borderId="0" xfId="494" applyNumberFormat="1" applyFont="1" applyFill="1" applyBorder="1" applyAlignment="1">
      <alignment wrapText="1"/>
    </xf>
    <xf numFmtId="0" fontId="7" fillId="0" borderId="0" xfId="0" applyFont="1" applyFill="1"/>
    <xf numFmtId="6" fontId="0" fillId="0" borderId="0" xfId="0" applyNumberFormat="1" applyFill="1" applyBorder="1"/>
    <xf numFmtId="170" fontId="0" fillId="0" borderId="0" xfId="494" applyNumberFormat="1" applyFont="1" applyFill="1" applyBorder="1" applyAlignment="1">
      <alignment wrapText="1"/>
    </xf>
    <xf numFmtId="1" fontId="0" fillId="0" borderId="0" xfId="0" applyNumberFormat="1" applyFill="1" applyBorder="1" applyAlignment="1">
      <alignment wrapText="1"/>
    </xf>
    <xf numFmtId="2" fontId="0" fillId="0" borderId="0" xfId="0" applyNumberFormat="1" applyFill="1"/>
    <xf numFmtId="0" fontId="6" fillId="0" borderId="0" xfId="0" applyFont="1" applyFill="1" applyAlignment="1">
      <alignment vertical="top" wrapText="1"/>
    </xf>
    <xf numFmtId="0" fontId="6" fillId="0" borderId="0" xfId="0" applyFont="1" applyFill="1" applyAlignment="1">
      <alignment horizontal="left"/>
    </xf>
    <xf numFmtId="0" fontId="6" fillId="0" borderId="0" xfId="0" applyFont="1" applyFill="1"/>
    <xf numFmtId="0" fontId="0" fillId="0" borderId="0" xfId="0" applyFill="1" applyBorder="1" applyAlignment="1">
      <alignment vertical="top" wrapText="1"/>
    </xf>
    <xf numFmtId="165" fontId="14" fillId="0" borderId="0" xfId="357" applyNumberFormat="1" applyFont="1" applyFill="1" applyAlignment="1">
      <alignment horizontal="right"/>
    </xf>
    <xf numFmtId="165" fontId="14" fillId="0" borderId="0" xfId="357" applyNumberFormat="1" applyFont="1" applyFill="1" applyAlignment="1">
      <alignment horizontal="center"/>
    </xf>
    <xf numFmtId="0" fontId="7" fillId="0" borderId="0" xfId="0" applyFont="1" applyFill="1" applyAlignment="1">
      <alignment horizontal="center"/>
    </xf>
    <xf numFmtId="0" fontId="7" fillId="0" borderId="1" xfId="0" applyFont="1" applyFill="1" applyBorder="1" applyAlignment="1">
      <alignment horizontal="center"/>
    </xf>
    <xf numFmtId="0" fontId="7" fillId="0" borderId="2" xfId="0" applyFont="1" applyFill="1" applyBorder="1" applyAlignment="1">
      <alignment horizontal="center"/>
    </xf>
    <xf numFmtId="0" fontId="9" fillId="2" borderId="0" xfId="0" applyFont="1" applyFill="1" applyAlignment="1">
      <alignment horizontal="left" vertical="center"/>
    </xf>
  </cellXfs>
  <cellStyles count="981">
    <cellStyle name="Lien hypertexte" xfId="1" builtinId="8" hidden="1"/>
    <cellStyle name="Lien hypertexte" xfId="3" builtinId="8" hidden="1"/>
    <cellStyle name="Lien hypertexte" xfId="5" builtinId="8" hidden="1"/>
    <cellStyle name="Lien hypertexte" xfId="7" builtinId="8" hidden="1"/>
    <cellStyle name="Lien hypertexte" xfId="9" builtinId="8" hidden="1"/>
    <cellStyle name="Lien hypertexte" xfId="11" builtinId="8" hidden="1"/>
    <cellStyle name="Lien hypertexte" xfId="13" builtinId="8" hidden="1"/>
    <cellStyle name="Lien hypertexte" xfId="15" builtinId="8" hidden="1"/>
    <cellStyle name="Lien hypertexte" xfId="17" builtinId="8" hidden="1"/>
    <cellStyle name="Lien hypertexte" xfId="19" builtinId="8" hidden="1"/>
    <cellStyle name="Lien hypertexte" xfId="21" builtinId="8" hidden="1"/>
    <cellStyle name="Lien hypertexte" xfId="23" builtinId="8" hidden="1"/>
    <cellStyle name="Lien hypertexte" xfId="25" builtinId="8" hidden="1"/>
    <cellStyle name="Lien hypertexte" xfId="27" builtinId="8" hidden="1"/>
    <cellStyle name="Lien hypertexte" xfId="29" builtinId="8" hidden="1"/>
    <cellStyle name="Lien hypertexte" xfId="31" builtinId="8" hidden="1"/>
    <cellStyle name="Lien hypertexte" xfId="33" builtinId="8" hidden="1"/>
    <cellStyle name="Lien hypertexte" xfId="35" builtinId="8" hidden="1"/>
    <cellStyle name="Lien hypertexte" xfId="37" builtinId="8" hidden="1"/>
    <cellStyle name="Lien hypertexte" xfId="39" builtinId="8" hidden="1"/>
    <cellStyle name="Lien hypertexte" xfId="41" builtinId="8" hidden="1"/>
    <cellStyle name="Lien hypertexte" xfId="43" builtinId="8" hidden="1"/>
    <cellStyle name="Lien hypertexte" xfId="45" builtinId="8" hidden="1"/>
    <cellStyle name="Lien hypertexte" xfId="47" builtinId="8" hidden="1"/>
    <cellStyle name="Lien hypertexte" xfId="49" builtinId="8" hidden="1"/>
    <cellStyle name="Lien hypertexte" xfId="51" builtinId="8" hidden="1"/>
    <cellStyle name="Lien hypertexte" xfId="53" builtinId="8" hidden="1"/>
    <cellStyle name="Lien hypertexte" xfId="55" builtinId="8" hidden="1"/>
    <cellStyle name="Lien hypertexte" xfId="57" builtinId="8" hidden="1"/>
    <cellStyle name="Lien hypertexte" xfId="59" builtinId="8" hidden="1"/>
    <cellStyle name="Lien hypertexte" xfId="61" builtinId="8" hidden="1"/>
    <cellStyle name="Lien hypertexte" xfId="63" builtinId="8" hidden="1"/>
    <cellStyle name="Lien hypertexte" xfId="65" builtinId="8" hidden="1"/>
    <cellStyle name="Lien hypertexte" xfId="67" builtinId="8" hidden="1"/>
    <cellStyle name="Lien hypertexte" xfId="69" builtinId="8" hidden="1"/>
    <cellStyle name="Lien hypertexte" xfId="71" builtinId="8" hidden="1"/>
    <cellStyle name="Lien hypertexte" xfId="73" builtinId="8" hidden="1"/>
    <cellStyle name="Lien hypertexte" xfId="75" builtinId="8" hidden="1"/>
    <cellStyle name="Lien hypertexte" xfId="77" builtinId="8" hidden="1"/>
    <cellStyle name="Lien hypertexte" xfId="79" builtinId="8" hidden="1"/>
    <cellStyle name="Lien hypertexte" xfId="81" builtinId="8" hidden="1"/>
    <cellStyle name="Lien hypertexte" xfId="83" builtinId="8" hidden="1"/>
    <cellStyle name="Lien hypertexte" xfId="85" builtinId="8" hidden="1"/>
    <cellStyle name="Lien hypertexte" xfId="87" builtinId="8" hidden="1"/>
    <cellStyle name="Lien hypertexte" xfId="89" builtinId="8" hidden="1"/>
    <cellStyle name="Lien hypertexte" xfId="91" builtinId="8" hidden="1"/>
    <cellStyle name="Lien hypertexte" xfId="93" builtinId="8" hidden="1"/>
    <cellStyle name="Lien hypertexte" xfId="95" builtinId="8" hidden="1"/>
    <cellStyle name="Lien hypertexte" xfId="97" builtinId="8" hidden="1"/>
    <cellStyle name="Lien hypertexte" xfId="99" builtinId="8" hidden="1"/>
    <cellStyle name="Lien hypertexte" xfId="101" builtinId="8" hidden="1"/>
    <cellStyle name="Lien hypertexte" xfId="103" builtinId="8" hidden="1"/>
    <cellStyle name="Lien hypertexte" xfId="105" builtinId="8" hidden="1"/>
    <cellStyle name="Lien hypertexte" xfId="107" builtinId="8" hidden="1"/>
    <cellStyle name="Lien hypertexte" xfId="109" builtinId="8" hidden="1"/>
    <cellStyle name="Lien hypertexte" xfId="111" builtinId="8" hidden="1"/>
    <cellStyle name="Lien hypertexte" xfId="113" builtinId="8" hidden="1"/>
    <cellStyle name="Lien hypertexte" xfId="115" builtinId="8" hidden="1"/>
    <cellStyle name="Lien hypertexte" xfId="117" builtinId="8" hidden="1"/>
    <cellStyle name="Lien hypertexte" xfId="119" builtinId="8" hidden="1"/>
    <cellStyle name="Lien hypertexte" xfId="121" builtinId="8" hidden="1"/>
    <cellStyle name="Lien hypertexte" xfId="123" builtinId="8" hidden="1"/>
    <cellStyle name="Lien hypertexte" xfId="125" builtinId="8" hidden="1"/>
    <cellStyle name="Lien hypertexte" xfId="127" builtinId="8" hidden="1"/>
    <cellStyle name="Lien hypertexte" xfId="129" builtinId="8" hidden="1"/>
    <cellStyle name="Lien hypertexte" xfId="131" builtinId="8" hidden="1"/>
    <cellStyle name="Lien hypertexte" xfId="133" builtinId="8" hidden="1"/>
    <cellStyle name="Lien hypertexte" xfId="135" builtinId="8" hidden="1"/>
    <cellStyle name="Lien hypertexte" xfId="137" builtinId="8" hidden="1"/>
    <cellStyle name="Lien hypertexte" xfId="139" builtinId="8" hidden="1"/>
    <cellStyle name="Lien hypertexte" xfId="141" builtinId="8" hidden="1"/>
    <cellStyle name="Lien hypertexte" xfId="143" builtinId="8" hidden="1"/>
    <cellStyle name="Lien hypertexte" xfId="145" builtinId="8" hidden="1"/>
    <cellStyle name="Lien hypertexte" xfId="147" builtinId="8" hidden="1"/>
    <cellStyle name="Lien hypertexte" xfId="149" builtinId="8" hidden="1"/>
    <cellStyle name="Lien hypertexte" xfId="151" builtinId="8" hidden="1"/>
    <cellStyle name="Lien hypertexte" xfId="153" builtinId="8" hidden="1"/>
    <cellStyle name="Lien hypertexte" xfId="155" builtinId="8" hidden="1"/>
    <cellStyle name="Lien hypertexte" xfId="157" builtinId="8" hidden="1"/>
    <cellStyle name="Lien hypertexte" xfId="159" builtinId="8" hidden="1"/>
    <cellStyle name="Lien hypertexte" xfId="161" builtinId="8" hidden="1"/>
    <cellStyle name="Lien hypertexte" xfId="163" builtinId="8" hidden="1"/>
    <cellStyle name="Lien hypertexte" xfId="165" builtinId="8" hidden="1"/>
    <cellStyle name="Lien hypertexte" xfId="167" builtinId="8" hidden="1"/>
    <cellStyle name="Lien hypertexte" xfId="169" builtinId="8" hidden="1"/>
    <cellStyle name="Lien hypertexte" xfId="171" builtinId="8" hidden="1"/>
    <cellStyle name="Lien hypertexte" xfId="173" builtinId="8" hidden="1"/>
    <cellStyle name="Lien hypertexte" xfId="175" builtinId="8" hidden="1"/>
    <cellStyle name="Lien hypertexte" xfId="177" builtinId="8" hidden="1"/>
    <cellStyle name="Lien hypertexte" xfId="179" builtinId="8" hidden="1"/>
    <cellStyle name="Lien hypertexte" xfId="181" builtinId="8" hidden="1"/>
    <cellStyle name="Lien hypertexte" xfId="183" builtinId="8" hidden="1"/>
    <cellStyle name="Lien hypertexte" xfId="185" builtinId="8" hidden="1"/>
    <cellStyle name="Lien hypertexte" xfId="187" builtinId="8" hidden="1"/>
    <cellStyle name="Lien hypertexte" xfId="189" builtinId="8" hidden="1"/>
    <cellStyle name="Lien hypertexte" xfId="191" builtinId="8" hidden="1"/>
    <cellStyle name="Lien hypertexte" xfId="193" builtinId="8" hidden="1"/>
    <cellStyle name="Lien hypertexte" xfId="195" builtinId="8" hidden="1"/>
    <cellStyle name="Lien hypertexte" xfId="197" builtinId="8" hidden="1"/>
    <cellStyle name="Lien hypertexte" xfId="199" builtinId="8" hidden="1"/>
    <cellStyle name="Lien hypertexte" xfId="201" builtinId="8" hidden="1"/>
    <cellStyle name="Lien hypertexte" xfId="203" builtinId="8" hidden="1"/>
    <cellStyle name="Lien hypertexte" xfId="205" builtinId="8" hidden="1"/>
    <cellStyle name="Lien hypertexte" xfId="207" builtinId="8" hidden="1"/>
    <cellStyle name="Lien hypertexte" xfId="209" builtinId="8" hidden="1"/>
    <cellStyle name="Lien hypertexte" xfId="211" builtinId="8" hidden="1"/>
    <cellStyle name="Lien hypertexte" xfId="213" builtinId="8" hidden="1"/>
    <cellStyle name="Lien hypertexte" xfId="215" builtinId="8" hidden="1"/>
    <cellStyle name="Lien hypertexte" xfId="217" builtinId="8" hidden="1"/>
    <cellStyle name="Lien hypertexte" xfId="219" builtinId="8" hidden="1"/>
    <cellStyle name="Lien hypertexte" xfId="221" builtinId="8" hidden="1"/>
    <cellStyle name="Lien hypertexte" xfId="223" builtinId="8" hidden="1"/>
    <cellStyle name="Lien hypertexte" xfId="225" builtinId="8" hidden="1"/>
    <cellStyle name="Lien hypertexte" xfId="227" builtinId="8" hidden="1"/>
    <cellStyle name="Lien hypertexte" xfId="229" builtinId="8" hidden="1"/>
    <cellStyle name="Lien hypertexte" xfId="231" builtinId="8" hidden="1"/>
    <cellStyle name="Lien hypertexte" xfId="233" builtinId="8" hidden="1"/>
    <cellStyle name="Lien hypertexte" xfId="235" builtinId="8" hidden="1"/>
    <cellStyle name="Lien hypertexte" xfId="237" builtinId="8" hidden="1"/>
    <cellStyle name="Lien hypertexte" xfId="239" builtinId="8" hidden="1"/>
    <cellStyle name="Lien hypertexte" xfId="241" builtinId="8" hidden="1"/>
    <cellStyle name="Lien hypertexte" xfId="243" builtinId="8" hidden="1"/>
    <cellStyle name="Lien hypertexte" xfId="245" builtinId="8" hidden="1"/>
    <cellStyle name="Lien hypertexte" xfId="247" builtinId="8" hidden="1"/>
    <cellStyle name="Lien hypertexte" xfId="249" builtinId="8" hidden="1"/>
    <cellStyle name="Lien hypertexte" xfId="251" builtinId="8" hidden="1"/>
    <cellStyle name="Lien hypertexte" xfId="253" builtinId="8" hidden="1"/>
    <cellStyle name="Lien hypertexte" xfId="255" builtinId="8" hidden="1"/>
    <cellStyle name="Lien hypertexte" xfId="257" builtinId="8" hidden="1"/>
    <cellStyle name="Lien hypertexte" xfId="259" builtinId="8" hidden="1"/>
    <cellStyle name="Lien hypertexte" xfId="261" builtinId="8" hidden="1"/>
    <cellStyle name="Lien hypertexte" xfId="263" builtinId="8" hidden="1"/>
    <cellStyle name="Lien hypertexte" xfId="265" builtinId="8" hidden="1"/>
    <cellStyle name="Lien hypertexte" xfId="267" builtinId="8" hidden="1"/>
    <cellStyle name="Lien hypertexte" xfId="269" builtinId="8" hidden="1"/>
    <cellStyle name="Lien hypertexte" xfId="271" builtinId="8" hidden="1"/>
    <cellStyle name="Lien hypertexte" xfId="273" builtinId="8" hidden="1"/>
    <cellStyle name="Lien hypertexte" xfId="275" builtinId="8" hidden="1"/>
    <cellStyle name="Lien hypertexte" xfId="277" builtinId="8" hidden="1"/>
    <cellStyle name="Lien hypertexte" xfId="279" builtinId="8" hidden="1"/>
    <cellStyle name="Lien hypertexte" xfId="281" builtinId="8" hidden="1"/>
    <cellStyle name="Lien hypertexte" xfId="283" builtinId="8" hidden="1"/>
    <cellStyle name="Lien hypertexte" xfId="285" builtinId="8" hidden="1"/>
    <cellStyle name="Lien hypertexte" xfId="287" builtinId="8" hidden="1"/>
    <cellStyle name="Lien hypertexte" xfId="289" builtinId="8" hidden="1"/>
    <cellStyle name="Lien hypertexte" xfId="291" builtinId="8" hidden="1"/>
    <cellStyle name="Lien hypertexte" xfId="293" builtinId="8" hidden="1"/>
    <cellStyle name="Lien hypertexte" xfId="295" builtinId="8" hidden="1"/>
    <cellStyle name="Lien hypertexte" xfId="297" builtinId="8" hidden="1"/>
    <cellStyle name="Lien hypertexte" xfId="299" builtinId="8" hidden="1"/>
    <cellStyle name="Lien hypertexte" xfId="301" builtinId="8" hidden="1"/>
    <cellStyle name="Lien hypertexte" xfId="303" builtinId="8" hidden="1"/>
    <cellStyle name="Lien hypertexte" xfId="305" builtinId="8" hidden="1"/>
    <cellStyle name="Lien hypertexte" xfId="307" builtinId="8" hidden="1"/>
    <cellStyle name="Lien hypertexte" xfId="309" builtinId="8" hidden="1"/>
    <cellStyle name="Lien hypertexte" xfId="311" builtinId="8" hidden="1"/>
    <cellStyle name="Lien hypertexte" xfId="313" builtinId="8" hidden="1"/>
    <cellStyle name="Lien hypertexte" xfId="315" builtinId="8" hidden="1"/>
    <cellStyle name="Lien hypertexte" xfId="317" builtinId="8" hidden="1"/>
    <cellStyle name="Lien hypertexte" xfId="319" builtinId="8" hidden="1"/>
    <cellStyle name="Lien hypertexte" xfId="321" builtinId="8" hidden="1"/>
    <cellStyle name="Lien hypertexte" xfId="323" builtinId="8" hidden="1"/>
    <cellStyle name="Lien hypertexte" xfId="325" builtinId="8" hidden="1"/>
    <cellStyle name="Lien hypertexte" xfId="327" builtinId="8" hidden="1"/>
    <cellStyle name="Lien hypertexte" xfId="329" builtinId="8" hidden="1"/>
    <cellStyle name="Lien hypertexte" xfId="331" builtinId="8" hidden="1"/>
    <cellStyle name="Lien hypertexte" xfId="333" builtinId="8" hidden="1"/>
    <cellStyle name="Lien hypertexte" xfId="335" builtinId="8" hidden="1"/>
    <cellStyle name="Lien hypertexte" xfId="337" builtinId="8" hidden="1"/>
    <cellStyle name="Lien hypertexte" xfId="339" builtinId="8" hidden="1"/>
    <cellStyle name="Lien hypertexte" xfId="341" builtinId="8" hidden="1"/>
    <cellStyle name="Lien hypertexte" xfId="343" builtinId="8" hidden="1"/>
    <cellStyle name="Lien hypertexte" xfId="345" builtinId="8" hidden="1"/>
    <cellStyle name="Lien hypertexte" xfId="347" builtinId="8" hidden="1"/>
    <cellStyle name="Lien hypertexte" xfId="349" builtinId="8" hidden="1"/>
    <cellStyle name="Lien hypertexte" xfId="351" builtinId="8" hidden="1"/>
    <cellStyle name="Lien hypertexte" xfId="353" builtinId="8" hidden="1"/>
    <cellStyle name="Lien hypertexte" xfId="355" builtinId="8" hidden="1"/>
    <cellStyle name="Lien hypertexte" xfId="358" builtinId="8" hidden="1"/>
    <cellStyle name="Lien hypertexte" xfId="360" builtinId="8" hidden="1"/>
    <cellStyle name="Lien hypertexte" xfId="362" builtinId="8" hidden="1"/>
    <cellStyle name="Lien hypertexte" xfId="364" builtinId="8" hidden="1"/>
    <cellStyle name="Lien hypertexte" xfId="366" builtinId="8" hidden="1"/>
    <cellStyle name="Lien hypertexte" xfId="368" builtinId="8" hidden="1"/>
    <cellStyle name="Lien hypertexte" xfId="370" builtinId="8" hidden="1"/>
    <cellStyle name="Lien hypertexte" xfId="372" builtinId="8" hidden="1"/>
    <cellStyle name="Lien hypertexte" xfId="374" builtinId="8" hidden="1"/>
    <cellStyle name="Lien hypertexte" xfId="376" builtinId="8" hidden="1"/>
    <cellStyle name="Lien hypertexte" xfId="378" builtinId="8" hidden="1"/>
    <cellStyle name="Lien hypertexte" xfId="380" builtinId="8" hidden="1"/>
    <cellStyle name="Lien hypertexte" xfId="382" builtinId="8" hidden="1"/>
    <cellStyle name="Lien hypertexte" xfId="384" builtinId="8" hidden="1"/>
    <cellStyle name="Lien hypertexte" xfId="386" builtinId="8" hidden="1"/>
    <cellStyle name="Lien hypertexte" xfId="388" builtinId="8" hidden="1"/>
    <cellStyle name="Lien hypertexte" xfId="390" builtinId="8" hidden="1"/>
    <cellStyle name="Lien hypertexte" xfId="392" builtinId="8" hidden="1"/>
    <cellStyle name="Lien hypertexte" xfId="394" builtinId="8" hidden="1"/>
    <cellStyle name="Lien hypertexte" xfId="396" builtinId="8" hidden="1"/>
    <cellStyle name="Lien hypertexte" xfId="398" builtinId="8" hidden="1"/>
    <cellStyle name="Lien hypertexte" xfId="400" builtinId="8" hidden="1"/>
    <cellStyle name="Lien hypertexte" xfId="402" builtinId="8" hidden="1"/>
    <cellStyle name="Lien hypertexte" xfId="404" builtinId="8" hidden="1"/>
    <cellStyle name="Lien hypertexte" xfId="406" builtinId="8" hidden="1"/>
    <cellStyle name="Lien hypertexte" xfId="408" builtinId="8" hidden="1"/>
    <cellStyle name="Lien hypertexte" xfId="410" builtinId="8" hidden="1"/>
    <cellStyle name="Lien hypertexte" xfId="412" builtinId="8" hidden="1"/>
    <cellStyle name="Lien hypertexte" xfId="414" builtinId="8" hidden="1"/>
    <cellStyle name="Lien hypertexte" xfId="416" builtinId="8" hidden="1"/>
    <cellStyle name="Lien hypertexte" xfId="418" builtinId="8" hidden="1"/>
    <cellStyle name="Lien hypertexte" xfId="420" builtinId="8" hidden="1"/>
    <cellStyle name="Lien hypertexte" xfId="422" builtinId="8" hidden="1"/>
    <cellStyle name="Lien hypertexte" xfId="424" builtinId="8" hidden="1"/>
    <cellStyle name="Lien hypertexte" xfId="426" builtinId="8" hidden="1"/>
    <cellStyle name="Lien hypertexte" xfId="428" builtinId="8" hidden="1"/>
    <cellStyle name="Lien hypertexte" xfId="430" builtinId="8" hidden="1"/>
    <cellStyle name="Lien hypertexte" xfId="432" builtinId="8" hidden="1"/>
    <cellStyle name="Lien hypertexte" xfId="434" builtinId="8" hidden="1"/>
    <cellStyle name="Lien hypertexte" xfId="436" builtinId="8" hidden="1"/>
    <cellStyle name="Lien hypertexte" xfId="438" builtinId="8" hidden="1"/>
    <cellStyle name="Lien hypertexte" xfId="440" builtinId="8" hidden="1"/>
    <cellStyle name="Lien hypertexte" xfId="442" builtinId="8" hidden="1"/>
    <cellStyle name="Lien hypertexte" xfId="444" builtinId="8" hidden="1"/>
    <cellStyle name="Lien hypertexte" xfId="446" builtinId="8" hidden="1"/>
    <cellStyle name="Lien hypertexte" xfId="448" builtinId="8" hidden="1"/>
    <cellStyle name="Lien hypertexte" xfId="450" builtinId="8" hidden="1"/>
    <cellStyle name="Lien hypertexte" xfId="452" builtinId="8" hidden="1"/>
    <cellStyle name="Lien hypertexte" xfId="454" builtinId="8" hidden="1"/>
    <cellStyle name="Lien hypertexte" xfId="456" builtinId="8" hidden="1"/>
    <cellStyle name="Lien hypertexte" xfId="458" builtinId="8" hidden="1"/>
    <cellStyle name="Lien hypertexte" xfId="460" builtinId="8" hidden="1"/>
    <cellStyle name="Lien hypertexte" xfId="462" builtinId="8" hidden="1"/>
    <cellStyle name="Lien hypertexte" xfId="464" builtinId="8" hidden="1"/>
    <cellStyle name="Lien hypertexte" xfId="466" builtinId="8" hidden="1"/>
    <cellStyle name="Lien hypertexte" xfId="468" builtinId="8" hidden="1"/>
    <cellStyle name="Lien hypertexte" xfId="470" builtinId="8" hidden="1"/>
    <cellStyle name="Lien hypertexte" xfId="472" builtinId="8" hidden="1"/>
    <cellStyle name="Lien hypertexte" xfId="474" builtinId="8" hidden="1"/>
    <cellStyle name="Lien hypertexte" xfId="476" builtinId="8" hidden="1"/>
    <cellStyle name="Lien hypertexte" xfId="478" builtinId="8" hidden="1"/>
    <cellStyle name="Lien hypertexte" xfId="480" builtinId="8" hidden="1"/>
    <cellStyle name="Lien hypertexte" xfId="482" builtinId="8" hidden="1"/>
    <cellStyle name="Lien hypertexte" xfId="484" builtinId="8" hidden="1"/>
    <cellStyle name="Lien hypertexte" xfId="486" builtinId="8" hidden="1"/>
    <cellStyle name="Lien hypertexte" xfId="488" builtinId="8" hidden="1"/>
    <cellStyle name="Lien hypertexte" xfId="490" builtinId="8" hidden="1"/>
    <cellStyle name="Lien hypertexte" xfId="492" builtinId="8" hidden="1"/>
    <cellStyle name="Lien hypertexte" xfId="495" builtinId="8" hidden="1"/>
    <cellStyle name="Lien hypertexte" xfId="497" builtinId="8" hidden="1"/>
    <cellStyle name="Lien hypertexte" xfId="499" builtinId="8" hidden="1"/>
    <cellStyle name="Lien hypertexte" xfId="501" builtinId="8" hidden="1"/>
    <cellStyle name="Lien hypertexte" xfId="503" builtinId="8" hidden="1"/>
    <cellStyle name="Lien hypertexte" xfId="505" builtinId="8" hidden="1"/>
    <cellStyle name="Lien hypertexte" xfId="507" builtinId="8" hidden="1"/>
    <cellStyle name="Lien hypertexte" xfId="509" builtinId="8" hidden="1"/>
    <cellStyle name="Lien hypertexte" xfId="511" builtinId="8" hidden="1"/>
    <cellStyle name="Lien hypertexte" xfId="513" builtinId="8" hidden="1"/>
    <cellStyle name="Lien hypertexte" xfId="515" builtinId="8" hidden="1"/>
    <cellStyle name="Lien hypertexte" xfId="517" builtinId="8" hidden="1"/>
    <cellStyle name="Lien hypertexte" xfId="519" builtinId="8" hidden="1"/>
    <cellStyle name="Lien hypertexte" xfId="521" builtinId="8" hidden="1"/>
    <cellStyle name="Lien hypertexte" xfId="523" builtinId="8" hidden="1"/>
    <cellStyle name="Lien hypertexte" xfId="525" builtinId="8" hidden="1"/>
    <cellStyle name="Lien hypertexte" xfId="527" builtinId="8" hidden="1"/>
    <cellStyle name="Lien hypertexte" xfId="529" builtinId="8" hidden="1"/>
    <cellStyle name="Lien hypertexte" xfId="531" builtinId="8" hidden="1"/>
    <cellStyle name="Lien hypertexte" xfId="533" builtinId="8" hidden="1"/>
    <cellStyle name="Lien hypertexte" xfId="535" builtinId="8" hidden="1"/>
    <cellStyle name="Lien hypertexte" xfId="537" builtinId="8" hidden="1"/>
    <cellStyle name="Lien hypertexte" xfId="539" builtinId="8" hidden="1"/>
    <cellStyle name="Lien hypertexte" xfId="541" builtinId="8" hidden="1"/>
    <cellStyle name="Lien hypertexte" xfId="543" builtinId="8" hidden="1"/>
    <cellStyle name="Lien hypertexte" xfId="545" builtinId="8" hidden="1"/>
    <cellStyle name="Lien hypertexte" xfId="547" builtinId="8" hidden="1"/>
    <cellStyle name="Lien hypertexte" xfId="549" builtinId="8" hidden="1"/>
    <cellStyle name="Lien hypertexte" xfId="551" builtinId="8" hidden="1"/>
    <cellStyle name="Lien hypertexte" xfId="553" builtinId="8" hidden="1"/>
    <cellStyle name="Lien hypertexte" xfId="555" builtinId="8" hidden="1"/>
    <cellStyle name="Lien hypertexte" xfId="557" builtinId="8" hidden="1"/>
    <cellStyle name="Lien hypertexte" xfId="559" builtinId="8" hidden="1"/>
    <cellStyle name="Lien hypertexte" xfId="561" builtinId="8" hidden="1"/>
    <cellStyle name="Lien hypertexte" xfId="563" builtinId="8" hidden="1"/>
    <cellStyle name="Lien hypertexte" xfId="565" builtinId="8" hidden="1"/>
    <cellStyle name="Lien hypertexte" xfId="567" builtinId="8" hidden="1"/>
    <cellStyle name="Lien hypertexte" xfId="569" builtinId="8" hidden="1"/>
    <cellStyle name="Lien hypertexte" xfId="571" builtinId="8" hidden="1"/>
    <cellStyle name="Lien hypertexte" xfId="573" builtinId="8" hidden="1"/>
    <cellStyle name="Lien hypertexte" xfId="575" builtinId="8" hidden="1"/>
    <cellStyle name="Lien hypertexte" xfId="577" builtinId="8" hidden="1"/>
    <cellStyle name="Lien hypertexte" xfId="579" builtinId="8" hidden="1"/>
    <cellStyle name="Lien hypertexte" xfId="581" builtinId="8" hidden="1"/>
    <cellStyle name="Lien hypertexte" xfId="583" builtinId="8" hidden="1"/>
    <cellStyle name="Lien hypertexte" xfId="585" builtinId="8" hidden="1"/>
    <cellStyle name="Lien hypertexte" xfId="587" builtinId="8" hidden="1"/>
    <cellStyle name="Lien hypertexte" xfId="589" builtinId="8" hidden="1"/>
    <cellStyle name="Lien hypertexte" xfId="591" builtinId="8" hidden="1"/>
    <cellStyle name="Lien hypertexte" xfId="593" builtinId="8" hidden="1"/>
    <cellStyle name="Lien hypertexte" xfId="595" builtinId="8" hidden="1"/>
    <cellStyle name="Lien hypertexte" xfId="597" builtinId="8" hidden="1"/>
    <cellStyle name="Lien hypertexte" xfId="599" builtinId="8" hidden="1"/>
    <cellStyle name="Lien hypertexte" xfId="601" builtinId="8" hidden="1"/>
    <cellStyle name="Lien hypertexte" xfId="603" builtinId="8" hidden="1"/>
    <cellStyle name="Lien hypertexte" xfId="605" builtinId="8" hidden="1"/>
    <cellStyle name="Lien hypertexte" xfId="607" builtinId="8" hidden="1"/>
    <cellStyle name="Lien hypertexte" xfId="609" builtinId="8" hidden="1"/>
    <cellStyle name="Lien hypertexte" xfId="611" builtinId="8" hidden="1"/>
    <cellStyle name="Lien hypertexte" xfId="613" builtinId="8" hidden="1"/>
    <cellStyle name="Lien hypertexte" xfId="615" builtinId="8" hidden="1"/>
    <cellStyle name="Lien hypertexte" xfId="617" builtinId="8" hidden="1"/>
    <cellStyle name="Lien hypertexte" xfId="619" builtinId="8" hidden="1"/>
    <cellStyle name="Lien hypertexte" xfId="621" builtinId="8" hidden="1"/>
    <cellStyle name="Lien hypertexte" xfId="623" builtinId="8" hidden="1"/>
    <cellStyle name="Lien hypertexte" xfId="625" builtinId="8" hidden="1"/>
    <cellStyle name="Lien hypertexte" xfId="627" builtinId="8" hidden="1"/>
    <cellStyle name="Lien hypertexte" xfId="629" builtinId="8" hidden="1"/>
    <cellStyle name="Lien hypertexte" xfId="631" builtinId="8" hidden="1"/>
    <cellStyle name="Lien hypertexte" xfId="633" builtinId="8" hidden="1"/>
    <cellStyle name="Lien hypertexte" xfId="635" builtinId="8" hidden="1"/>
    <cellStyle name="Lien hypertexte" xfId="637" builtinId="8" hidden="1"/>
    <cellStyle name="Lien hypertexte" xfId="639" builtinId="8" hidden="1"/>
    <cellStyle name="Lien hypertexte" xfId="641" builtinId="8" hidden="1"/>
    <cellStyle name="Lien hypertexte" xfId="643" builtinId="8" hidden="1"/>
    <cellStyle name="Lien hypertexte" xfId="645" builtinId="8" hidden="1"/>
    <cellStyle name="Lien hypertexte" xfId="647" builtinId="8" hidden="1"/>
    <cellStyle name="Lien hypertexte" xfId="649" builtinId="8" hidden="1"/>
    <cellStyle name="Lien hypertexte" xfId="651" builtinId="8" hidden="1"/>
    <cellStyle name="Lien hypertexte" xfId="653" builtinId="8" hidden="1"/>
    <cellStyle name="Lien hypertexte" xfId="655" builtinId="8" hidden="1"/>
    <cellStyle name="Lien hypertexte" xfId="657" builtinId="8" hidden="1"/>
    <cellStyle name="Lien hypertexte" xfId="659" builtinId="8" hidden="1"/>
    <cellStyle name="Lien hypertexte" xfId="661" builtinId="8" hidden="1"/>
    <cellStyle name="Lien hypertexte" xfId="663" builtinId="8" hidden="1"/>
    <cellStyle name="Lien hypertexte" xfId="665" builtinId="8" hidden="1"/>
    <cellStyle name="Lien hypertexte" xfId="667" builtinId="8" hidden="1"/>
    <cellStyle name="Lien hypertexte" xfId="669" builtinId="8" hidden="1"/>
    <cellStyle name="Lien hypertexte" xfId="671" builtinId="8" hidden="1"/>
    <cellStyle name="Lien hypertexte" xfId="673" builtinId="8" hidden="1"/>
    <cellStyle name="Lien hypertexte" xfId="675" builtinId="8" hidden="1"/>
    <cellStyle name="Lien hypertexte" xfId="677" builtinId="8" hidden="1"/>
    <cellStyle name="Lien hypertexte" xfId="679" builtinId="8" hidden="1"/>
    <cellStyle name="Lien hypertexte" xfId="681" builtinId="8" hidden="1"/>
    <cellStyle name="Lien hypertexte" xfId="683" builtinId="8" hidden="1"/>
    <cellStyle name="Lien hypertexte" xfId="685" builtinId="8" hidden="1"/>
    <cellStyle name="Lien hypertexte" xfId="687" builtinId="8" hidden="1"/>
    <cellStyle name="Lien hypertexte" xfId="689" builtinId="8" hidden="1"/>
    <cellStyle name="Lien hypertexte" xfId="691" builtinId="8" hidden="1"/>
    <cellStyle name="Lien hypertexte" xfId="693" builtinId="8" hidden="1"/>
    <cellStyle name="Lien hypertexte" xfId="696" builtinId="8" hidden="1"/>
    <cellStyle name="Lien hypertexte" xfId="698" builtinId="8" hidden="1"/>
    <cellStyle name="Lien hypertexte" xfId="700" builtinId="8" hidden="1"/>
    <cellStyle name="Lien hypertexte" xfId="702" builtinId="8" hidden="1"/>
    <cellStyle name="Lien hypertexte" xfId="704" builtinId="8" hidden="1"/>
    <cellStyle name="Lien hypertexte" xfId="706" builtinId="8" hidden="1"/>
    <cellStyle name="Lien hypertexte" xfId="708" builtinId="8" hidden="1"/>
    <cellStyle name="Lien hypertexte" xfId="710" builtinId="8" hidden="1"/>
    <cellStyle name="Lien hypertexte" xfId="712" builtinId="8" hidden="1"/>
    <cellStyle name="Lien hypertexte" xfId="714" builtinId="8" hidden="1"/>
    <cellStyle name="Lien hypertexte" xfId="716" builtinId="8" hidden="1"/>
    <cellStyle name="Lien hypertexte" xfId="718" builtinId="8" hidden="1"/>
    <cellStyle name="Lien hypertexte" xfId="720" builtinId="8" hidden="1"/>
    <cellStyle name="Lien hypertexte" xfId="722" builtinId="8" hidden="1"/>
    <cellStyle name="Lien hypertexte" xfId="724" builtinId="8" hidden="1"/>
    <cellStyle name="Lien hypertexte" xfId="726" builtinId="8" hidden="1"/>
    <cellStyle name="Lien hypertexte" xfId="728" builtinId="8" hidden="1"/>
    <cellStyle name="Lien hypertexte" xfId="730" builtinId="8" hidden="1"/>
    <cellStyle name="Lien hypertexte" xfId="732" builtinId="8" hidden="1"/>
    <cellStyle name="Lien hypertexte" xfId="734" builtinId="8" hidden="1"/>
    <cellStyle name="Lien hypertexte" xfId="736" builtinId="8" hidden="1"/>
    <cellStyle name="Lien hypertexte" xfId="738" builtinId="8" hidden="1"/>
    <cellStyle name="Lien hypertexte" xfId="740" builtinId="8" hidden="1"/>
    <cellStyle name="Lien hypertexte" xfId="742" builtinId="8" hidden="1"/>
    <cellStyle name="Lien hypertexte" xfId="744" builtinId="8" hidden="1"/>
    <cellStyle name="Lien hypertexte" xfId="746" builtinId="8" hidden="1"/>
    <cellStyle name="Lien hypertexte" xfId="748" builtinId="8" hidden="1"/>
    <cellStyle name="Lien hypertexte" xfId="750" builtinId="8" hidden="1"/>
    <cellStyle name="Lien hypertexte" xfId="752" builtinId="8" hidden="1"/>
    <cellStyle name="Lien hypertexte" xfId="754" builtinId="8" hidden="1"/>
    <cellStyle name="Lien hypertexte" xfId="756" builtinId="8" hidden="1"/>
    <cellStyle name="Lien hypertexte" xfId="758" builtinId="8" hidden="1"/>
    <cellStyle name="Lien hypertexte" xfId="760" builtinId="8" hidden="1"/>
    <cellStyle name="Lien hypertexte" xfId="762" builtinId="8" hidden="1"/>
    <cellStyle name="Lien hypertexte" xfId="764" builtinId="8" hidden="1"/>
    <cellStyle name="Lien hypertexte" xfId="766" builtinId="8" hidden="1"/>
    <cellStyle name="Lien hypertexte" xfId="768" builtinId="8" hidden="1"/>
    <cellStyle name="Lien hypertexte" xfId="770" builtinId="8" hidden="1"/>
    <cellStyle name="Lien hypertexte" xfId="772" builtinId="8" hidden="1"/>
    <cellStyle name="Lien hypertexte" xfId="774" builtinId="8" hidden="1"/>
    <cellStyle name="Lien hypertexte" xfId="776" builtinId="8" hidden="1"/>
    <cellStyle name="Lien hypertexte" xfId="778" builtinId="8" hidden="1"/>
    <cellStyle name="Lien hypertexte" xfId="780" builtinId="8" hidden="1"/>
    <cellStyle name="Lien hypertexte" xfId="782" builtinId="8" hidden="1"/>
    <cellStyle name="Lien hypertexte" xfId="784" builtinId="8" hidden="1"/>
    <cellStyle name="Lien hypertexte" xfId="786" builtinId="8" hidden="1"/>
    <cellStyle name="Lien hypertexte" xfId="788" builtinId="8" hidden="1"/>
    <cellStyle name="Lien hypertexte" xfId="790" builtinId="8" hidden="1"/>
    <cellStyle name="Lien hypertexte" xfId="792" builtinId="8" hidden="1"/>
    <cellStyle name="Lien hypertexte" xfId="794" builtinId="8" hidden="1"/>
    <cellStyle name="Lien hypertexte" xfId="796" builtinId="8" hidden="1"/>
    <cellStyle name="Lien hypertexte" xfId="798" builtinId="8" hidden="1"/>
    <cellStyle name="Lien hypertexte" xfId="800" builtinId="8" hidden="1"/>
    <cellStyle name="Lien hypertexte" xfId="802" builtinId="8" hidden="1"/>
    <cellStyle name="Lien hypertexte" xfId="804" builtinId="8" hidden="1"/>
    <cellStyle name="Lien hypertexte" xfId="806" builtinId="8" hidden="1"/>
    <cellStyle name="Lien hypertexte" xfId="808" builtinId="8" hidden="1"/>
    <cellStyle name="Lien hypertexte" xfId="810" builtinId="8" hidden="1"/>
    <cellStyle name="Lien hypertexte" xfId="812" builtinId="8" hidden="1"/>
    <cellStyle name="Lien hypertexte" xfId="814" builtinId="8" hidden="1"/>
    <cellStyle name="Lien hypertexte" xfId="816" builtinId="8" hidden="1"/>
    <cellStyle name="Lien hypertexte" xfId="818" builtinId="8" hidden="1"/>
    <cellStyle name="Lien hypertexte" xfId="820" builtinId="8" hidden="1"/>
    <cellStyle name="Lien hypertexte" xfId="822" builtinId="8" hidden="1"/>
    <cellStyle name="Lien hypertexte" xfId="824" builtinId="8" hidden="1"/>
    <cellStyle name="Lien hypertexte" xfId="826" builtinId="8" hidden="1"/>
    <cellStyle name="Lien hypertexte" xfId="828" builtinId="8" hidden="1"/>
    <cellStyle name="Lien hypertexte" xfId="830" builtinId="8" hidden="1"/>
    <cellStyle name="Lien hypertexte" xfId="832" builtinId="8" hidden="1"/>
    <cellStyle name="Lien hypertexte" xfId="834" builtinId="8" hidden="1"/>
    <cellStyle name="Lien hypertexte" xfId="836" builtinId="8" hidden="1"/>
    <cellStyle name="Lien hypertexte" xfId="838" builtinId="8" hidden="1"/>
    <cellStyle name="Lien hypertexte" xfId="840" builtinId="8" hidden="1"/>
    <cellStyle name="Lien hypertexte" xfId="842" builtinId="8" hidden="1"/>
    <cellStyle name="Lien hypertexte" xfId="844" builtinId="8" hidden="1"/>
    <cellStyle name="Lien hypertexte" xfId="846" builtinId="8" hidden="1"/>
    <cellStyle name="Lien hypertexte" xfId="848" builtinId="8" hidden="1"/>
    <cellStyle name="Lien hypertexte" xfId="850" builtinId="8" hidden="1"/>
    <cellStyle name="Lien hypertexte" xfId="852" builtinId="8" hidden="1"/>
    <cellStyle name="Lien hypertexte" xfId="854" builtinId="8" hidden="1"/>
    <cellStyle name="Lien hypertexte" xfId="856" builtinId="8" hidden="1"/>
    <cellStyle name="Lien hypertexte" xfId="858" builtinId="8" hidden="1"/>
    <cellStyle name="Lien hypertexte" xfId="860" builtinId="8" hidden="1"/>
    <cellStyle name="Lien hypertexte" xfId="862" builtinId="8" hidden="1"/>
    <cellStyle name="Lien hypertexte" xfId="864" builtinId="8" hidden="1"/>
    <cellStyle name="Lien hypertexte" xfId="866" builtinId="8" hidden="1"/>
    <cellStyle name="Lien hypertexte" xfId="868" builtinId="8" hidden="1"/>
    <cellStyle name="Lien hypertexte" xfId="870" builtinId="8" hidden="1"/>
    <cellStyle name="Lien hypertexte" xfId="872" builtinId="8" hidden="1"/>
    <cellStyle name="Lien hypertexte" xfId="874" builtinId="8" hidden="1"/>
    <cellStyle name="Lien hypertexte" xfId="876" builtinId="8" hidden="1"/>
    <cellStyle name="Lien hypertexte" xfId="878" builtinId="8" hidden="1"/>
    <cellStyle name="Lien hypertexte" xfId="880" builtinId="8" hidden="1"/>
    <cellStyle name="Lien hypertexte" xfId="882" builtinId="8" hidden="1"/>
    <cellStyle name="Lien hypertexte" xfId="884" builtinId="8" hidden="1"/>
    <cellStyle name="Lien hypertexte" xfId="886" builtinId="8" hidden="1"/>
    <cellStyle name="Lien hypertexte" xfId="888" builtinId="8" hidden="1"/>
    <cellStyle name="Lien hypertexte" xfId="890" builtinId="8" hidden="1"/>
    <cellStyle name="Lien hypertexte" xfId="892" builtinId="8" hidden="1"/>
    <cellStyle name="Lien hypertexte" xfId="894" builtinId="8" hidden="1"/>
    <cellStyle name="Lien hypertexte" xfId="896" builtinId="8" hidden="1"/>
    <cellStyle name="Lien hypertexte" xfId="898" builtinId="8" hidden="1"/>
    <cellStyle name="Lien hypertexte" xfId="900" builtinId="8" hidden="1"/>
    <cellStyle name="Lien hypertexte" xfId="902" builtinId="8" hidden="1"/>
    <cellStyle name="Lien hypertexte" xfId="904" builtinId="8" hidden="1"/>
    <cellStyle name="Lien hypertexte" xfId="906" builtinId="8" hidden="1"/>
    <cellStyle name="Lien hypertexte" xfId="908" builtinId="8" hidden="1"/>
    <cellStyle name="Lien hypertexte" xfId="910" builtinId="8" hidden="1"/>
    <cellStyle name="Lien hypertexte" xfId="912" builtinId="8" hidden="1"/>
    <cellStyle name="Lien hypertexte" xfId="914" builtinId="8" hidden="1"/>
    <cellStyle name="Lien hypertexte" xfId="916" builtinId="8" hidden="1"/>
    <cellStyle name="Lien hypertexte" xfId="918" builtinId="8" hidden="1"/>
    <cellStyle name="Lien hypertexte" xfId="920" builtinId="8" hidden="1"/>
    <cellStyle name="Lien hypertexte" xfId="922" builtinId="8" hidden="1"/>
    <cellStyle name="Lien hypertexte" xfId="924" builtinId="8" hidden="1"/>
    <cellStyle name="Lien hypertexte" xfId="926" builtinId="8" hidden="1"/>
    <cellStyle name="Lien hypertexte" xfId="928" builtinId="8" hidden="1"/>
    <cellStyle name="Lien hypertexte" xfId="930" builtinId="8" hidden="1"/>
    <cellStyle name="Lien hypertexte" xfId="932" builtinId="8" hidden="1"/>
    <cellStyle name="Lien hypertexte" xfId="934" builtinId="8" hidden="1"/>
    <cellStyle name="Lien hypertexte" xfId="936" builtinId="8" hidden="1"/>
    <cellStyle name="Lien hypertexte" xfId="938" builtinId="8" hidden="1"/>
    <cellStyle name="Lien hypertexte" xfId="940" builtinId="8" hidden="1"/>
    <cellStyle name="Lien hypertexte" xfId="942" builtinId="8" hidden="1"/>
    <cellStyle name="Lien hypertexte" xfId="944" builtinId="8" hidden="1"/>
    <cellStyle name="Lien hypertexte" xfId="946" builtinId="8" hidden="1"/>
    <cellStyle name="Lien hypertexte" xfId="948" builtinId="8" hidden="1"/>
    <cellStyle name="Lien hypertexte" xfId="950" builtinId="8" hidden="1"/>
    <cellStyle name="Lien hypertexte" xfId="952" builtinId="8" hidden="1"/>
    <cellStyle name="Lien hypertexte" xfId="954" builtinId="8" hidden="1"/>
    <cellStyle name="Lien hypertexte" xfId="956" builtinId="8" hidden="1"/>
    <cellStyle name="Lien hypertexte" xfId="958" builtinId="8" hidden="1"/>
    <cellStyle name="Lien hypertexte" xfId="960" builtinId="8" hidden="1"/>
    <cellStyle name="Lien hypertexte" xfId="962" builtinId="8" hidden="1"/>
    <cellStyle name="Lien hypertexte" xfId="964" builtinId="8" hidden="1"/>
    <cellStyle name="Lien hypertexte" xfId="966" builtinId="8" hidden="1"/>
    <cellStyle name="Lien hypertexte" xfId="968" builtinId="8" hidden="1"/>
    <cellStyle name="Lien hypertexte" xfId="970" builtinId="8" hidden="1"/>
    <cellStyle name="Lien hypertexte" xfId="972" builtinId="8" hidden="1"/>
    <cellStyle name="Lien hypertexte" xfId="974" builtinId="8" hidden="1"/>
    <cellStyle name="Lien hypertexte" xfId="976" builtinId="8" hidden="1"/>
    <cellStyle name="Lien hypertexte" xfId="978" builtinId="8" hidden="1"/>
    <cellStyle name="Lien hypertexte visité" xfId="2" builtinId="9" hidden="1"/>
    <cellStyle name="Lien hypertexte visité" xfId="4" builtinId="9" hidden="1"/>
    <cellStyle name="Lien hypertexte visité" xfId="6" builtinId="9" hidden="1"/>
    <cellStyle name="Lien hypertexte visité" xfId="8" builtinId="9" hidden="1"/>
    <cellStyle name="Lien hypertexte visité" xfId="10" builtinId="9" hidden="1"/>
    <cellStyle name="Lien hypertexte visité" xfId="12" builtinId="9" hidden="1"/>
    <cellStyle name="Lien hypertexte visité" xfId="14" builtinId="9" hidden="1"/>
    <cellStyle name="Lien hypertexte visité" xfId="16" builtinId="9" hidden="1"/>
    <cellStyle name="Lien hypertexte visité" xfId="18" builtinId="9" hidden="1"/>
    <cellStyle name="Lien hypertexte visité" xfId="20" builtinId="9" hidden="1"/>
    <cellStyle name="Lien hypertexte visité" xfId="22" builtinId="9" hidden="1"/>
    <cellStyle name="Lien hypertexte visité" xfId="24" builtinId="9" hidden="1"/>
    <cellStyle name="Lien hypertexte visité" xfId="26" builtinId="9" hidden="1"/>
    <cellStyle name="Lien hypertexte visité" xfId="28" builtinId="9" hidden="1"/>
    <cellStyle name="Lien hypertexte visité" xfId="30" builtinId="9" hidden="1"/>
    <cellStyle name="Lien hypertexte visité" xfId="32" builtinId="9" hidden="1"/>
    <cellStyle name="Lien hypertexte visité" xfId="34" builtinId="9" hidden="1"/>
    <cellStyle name="Lien hypertexte visité" xfId="36" builtinId="9" hidden="1"/>
    <cellStyle name="Lien hypertexte visité" xfId="38" builtinId="9" hidden="1"/>
    <cellStyle name="Lien hypertexte visité" xfId="40" builtinId="9" hidden="1"/>
    <cellStyle name="Lien hypertexte visité" xfId="42" builtinId="9" hidden="1"/>
    <cellStyle name="Lien hypertexte visité" xfId="44" builtinId="9" hidden="1"/>
    <cellStyle name="Lien hypertexte visité" xfId="46" builtinId="9" hidden="1"/>
    <cellStyle name="Lien hypertexte visité" xfId="48" builtinId="9" hidden="1"/>
    <cellStyle name="Lien hypertexte visité" xfId="50" builtinId="9" hidden="1"/>
    <cellStyle name="Lien hypertexte visité" xfId="52" builtinId="9" hidden="1"/>
    <cellStyle name="Lien hypertexte visité" xfId="54" builtinId="9" hidden="1"/>
    <cellStyle name="Lien hypertexte visité" xfId="56" builtinId="9" hidden="1"/>
    <cellStyle name="Lien hypertexte visité" xfId="58" builtinId="9" hidden="1"/>
    <cellStyle name="Lien hypertexte visité" xfId="60" builtinId="9" hidden="1"/>
    <cellStyle name="Lien hypertexte visité" xfId="62" builtinId="9" hidden="1"/>
    <cellStyle name="Lien hypertexte visité" xfId="64" builtinId="9" hidden="1"/>
    <cellStyle name="Lien hypertexte visité" xfId="66" builtinId="9" hidden="1"/>
    <cellStyle name="Lien hypertexte visité" xfId="68" builtinId="9" hidden="1"/>
    <cellStyle name="Lien hypertexte visité" xfId="70" builtinId="9" hidden="1"/>
    <cellStyle name="Lien hypertexte visité" xfId="72" builtinId="9" hidden="1"/>
    <cellStyle name="Lien hypertexte visité" xfId="74" builtinId="9" hidden="1"/>
    <cellStyle name="Lien hypertexte visité" xfId="76" builtinId="9" hidden="1"/>
    <cellStyle name="Lien hypertexte visité" xfId="78" builtinId="9" hidden="1"/>
    <cellStyle name="Lien hypertexte visité" xfId="80" builtinId="9" hidden="1"/>
    <cellStyle name="Lien hypertexte visité" xfId="82" builtinId="9" hidden="1"/>
    <cellStyle name="Lien hypertexte visité" xfId="84" builtinId="9" hidden="1"/>
    <cellStyle name="Lien hypertexte visité" xfId="86" builtinId="9" hidden="1"/>
    <cellStyle name="Lien hypertexte visité" xfId="88" builtinId="9" hidden="1"/>
    <cellStyle name="Lien hypertexte visité" xfId="90" builtinId="9" hidden="1"/>
    <cellStyle name="Lien hypertexte visité" xfId="92" builtinId="9" hidden="1"/>
    <cellStyle name="Lien hypertexte visité" xfId="94" builtinId="9" hidden="1"/>
    <cellStyle name="Lien hypertexte visité" xfId="96" builtinId="9" hidden="1"/>
    <cellStyle name="Lien hypertexte visité" xfId="98" builtinId="9" hidden="1"/>
    <cellStyle name="Lien hypertexte visité" xfId="100" builtinId="9" hidden="1"/>
    <cellStyle name="Lien hypertexte visité" xfId="102" builtinId="9" hidden="1"/>
    <cellStyle name="Lien hypertexte visité" xfId="104" builtinId="9" hidden="1"/>
    <cellStyle name="Lien hypertexte visité" xfId="106" builtinId="9" hidden="1"/>
    <cellStyle name="Lien hypertexte visité" xfId="108" builtinId="9" hidden="1"/>
    <cellStyle name="Lien hypertexte visité" xfId="110" builtinId="9" hidden="1"/>
    <cellStyle name="Lien hypertexte visité" xfId="112" builtinId="9" hidden="1"/>
    <cellStyle name="Lien hypertexte visité" xfId="114" builtinId="9" hidden="1"/>
    <cellStyle name="Lien hypertexte visité" xfId="116" builtinId="9" hidden="1"/>
    <cellStyle name="Lien hypertexte visité" xfId="118" builtinId="9" hidden="1"/>
    <cellStyle name="Lien hypertexte visité" xfId="120" builtinId="9" hidden="1"/>
    <cellStyle name="Lien hypertexte visité" xfId="122" builtinId="9" hidden="1"/>
    <cellStyle name="Lien hypertexte visité" xfId="124" builtinId="9" hidden="1"/>
    <cellStyle name="Lien hypertexte visité" xfId="126" builtinId="9" hidden="1"/>
    <cellStyle name="Lien hypertexte visité" xfId="128" builtinId="9" hidden="1"/>
    <cellStyle name="Lien hypertexte visité" xfId="130" builtinId="9" hidden="1"/>
    <cellStyle name="Lien hypertexte visité" xfId="132" builtinId="9" hidden="1"/>
    <cellStyle name="Lien hypertexte visité" xfId="134" builtinId="9" hidden="1"/>
    <cellStyle name="Lien hypertexte visité" xfId="136" builtinId="9" hidden="1"/>
    <cellStyle name="Lien hypertexte visité" xfId="138" builtinId="9" hidden="1"/>
    <cellStyle name="Lien hypertexte visité" xfId="140" builtinId="9" hidden="1"/>
    <cellStyle name="Lien hypertexte visité" xfId="142" builtinId="9" hidden="1"/>
    <cellStyle name="Lien hypertexte visité" xfId="144" builtinId="9" hidden="1"/>
    <cellStyle name="Lien hypertexte visité" xfId="146" builtinId="9" hidden="1"/>
    <cellStyle name="Lien hypertexte visité" xfId="148" builtinId="9" hidden="1"/>
    <cellStyle name="Lien hypertexte visité" xfId="150" builtinId="9" hidden="1"/>
    <cellStyle name="Lien hypertexte visité" xfId="152" builtinId="9" hidden="1"/>
    <cellStyle name="Lien hypertexte visité" xfId="154" builtinId="9" hidden="1"/>
    <cellStyle name="Lien hypertexte visité" xfId="156" builtinId="9" hidden="1"/>
    <cellStyle name="Lien hypertexte visité" xfId="158" builtinId="9" hidden="1"/>
    <cellStyle name="Lien hypertexte visité" xfId="160" builtinId="9" hidden="1"/>
    <cellStyle name="Lien hypertexte visité" xfId="162" builtinId="9" hidden="1"/>
    <cellStyle name="Lien hypertexte visité" xfId="164" builtinId="9" hidden="1"/>
    <cellStyle name="Lien hypertexte visité" xfId="166" builtinId="9" hidden="1"/>
    <cellStyle name="Lien hypertexte visité" xfId="168" builtinId="9" hidden="1"/>
    <cellStyle name="Lien hypertexte visité" xfId="170" builtinId="9" hidden="1"/>
    <cellStyle name="Lien hypertexte visité" xfId="172" builtinId="9" hidden="1"/>
    <cellStyle name="Lien hypertexte visité" xfId="174" builtinId="9" hidden="1"/>
    <cellStyle name="Lien hypertexte visité" xfId="176" builtinId="9" hidden="1"/>
    <cellStyle name="Lien hypertexte visité" xfId="178" builtinId="9" hidden="1"/>
    <cellStyle name="Lien hypertexte visité" xfId="180" builtinId="9" hidden="1"/>
    <cellStyle name="Lien hypertexte visité" xfId="182" builtinId="9" hidden="1"/>
    <cellStyle name="Lien hypertexte visité" xfId="184" builtinId="9" hidden="1"/>
    <cellStyle name="Lien hypertexte visité" xfId="186" builtinId="9" hidden="1"/>
    <cellStyle name="Lien hypertexte visité" xfId="188" builtinId="9" hidden="1"/>
    <cellStyle name="Lien hypertexte visité" xfId="190" builtinId="9" hidden="1"/>
    <cellStyle name="Lien hypertexte visité" xfId="192" builtinId="9" hidden="1"/>
    <cellStyle name="Lien hypertexte visité" xfId="194" builtinId="9" hidden="1"/>
    <cellStyle name="Lien hypertexte visité" xfId="196" builtinId="9" hidden="1"/>
    <cellStyle name="Lien hypertexte visité" xfId="198" builtinId="9" hidden="1"/>
    <cellStyle name="Lien hypertexte visité" xfId="200" builtinId="9" hidden="1"/>
    <cellStyle name="Lien hypertexte visité" xfId="202" builtinId="9" hidden="1"/>
    <cellStyle name="Lien hypertexte visité" xfId="204" builtinId="9" hidden="1"/>
    <cellStyle name="Lien hypertexte visité" xfId="206" builtinId="9" hidden="1"/>
    <cellStyle name="Lien hypertexte visité" xfId="208" builtinId="9" hidden="1"/>
    <cellStyle name="Lien hypertexte visité" xfId="210" builtinId="9" hidden="1"/>
    <cellStyle name="Lien hypertexte visité" xfId="212" builtinId="9" hidden="1"/>
    <cellStyle name="Lien hypertexte visité" xfId="214" builtinId="9" hidden="1"/>
    <cellStyle name="Lien hypertexte visité" xfId="216" builtinId="9" hidden="1"/>
    <cellStyle name="Lien hypertexte visité" xfId="218" builtinId="9" hidden="1"/>
    <cellStyle name="Lien hypertexte visité" xfId="220" builtinId="9" hidden="1"/>
    <cellStyle name="Lien hypertexte visité" xfId="222" builtinId="9" hidden="1"/>
    <cellStyle name="Lien hypertexte visité" xfId="224" builtinId="9" hidden="1"/>
    <cellStyle name="Lien hypertexte visité" xfId="226" builtinId="9" hidden="1"/>
    <cellStyle name="Lien hypertexte visité" xfId="228" builtinId="9" hidden="1"/>
    <cellStyle name="Lien hypertexte visité" xfId="230" builtinId="9" hidden="1"/>
    <cellStyle name="Lien hypertexte visité" xfId="232" builtinId="9" hidden="1"/>
    <cellStyle name="Lien hypertexte visité" xfId="234" builtinId="9" hidden="1"/>
    <cellStyle name="Lien hypertexte visité" xfId="236" builtinId="9" hidden="1"/>
    <cellStyle name="Lien hypertexte visité" xfId="238" builtinId="9" hidden="1"/>
    <cellStyle name="Lien hypertexte visité" xfId="240" builtinId="9" hidden="1"/>
    <cellStyle name="Lien hypertexte visité" xfId="242" builtinId="9" hidden="1"/>
    <cellStyle name="Lien hypertexte visité" xfId="244" builtinId="9" hidden="1"/>
    <cellStyle name="Lien hypertexte visité" xfId="246" builtinId="9" hidden="1"/>
    <cellStyle name="Lien hypertexte visité" xfId="248" builtinId="9" hidden="1"/>
    <cellStyle name="Lien hypertexte visité" xfId="250" builtinId="9" hidden="1"/>
    <cellStyle name="Lien hypertexte visité" xfId="252" builtinId="9" hidden="1"/>
    <cellStyle name="Lien hypertexte visité" xfId="254" builtinId="9" hidden="1"/>
    <cellStyle name="Lien hypertexte visité" xfId="256" builtinId="9" hidden="1"/>
    <cellStyle name="Lien hypertexte visité" xfId="258" builtinId="9" hidden="1"/>
    <cellStyle name="Lien hypertexte visité" xfId="260" builtinId="9" hidden="1"/>
    <cellStyle name="Lien hypertexte visité" xfId="262" builtinId="9" hidden="1"/>
    <cellStyle name="Lien hypertexte visité" xfId="264" builtinId="9" hidden="1"/>
    <cellStyle name="Lien hypertexte visité" xfId="266" builtinId="9" hidden="1"/>
    <cellStyle name="Lien hypertexte visité" xfId="268" builtinId="9" hidden="1"/>
    <cellStyle name="Lien hypertexte visité" xfId="270" builtinId="9" hidden="1"/>
    <cellStyle name="Lien hypertexte visité" xfId="272" builtinId="9" hidden="1"/>
    <cellStyle name="Lien hypertexte visité" xfId="274" builtinId="9" hidden="1"/>
    <cellStyle name="Lien hypertexte visité" xfId="276" builtinId="9" hidden="1"/>
    <cellStyle name="Lien hypertexte visité" xfId="278" builtinId="9" hidden="1"/>
    <cellStyle name="Lien hypertexte visité" xfId="280" builtinId="9" hidden="1"/>
    <cellStyle name="Lien hypertexte visité" xfId="282" builtinId="9" hidden="1"/>
    <cellStyle name="Lien hypertexte visité" xfId="284" builtinId="9" hidden="1"/>
    <cellStyle name="Lien hypertexte visité" xfId="286" builtinId="9" hidden="1"/>
    <cellStyle name="Lien hypertexte visité" xfId="288" builtinId="9" hidden="1"/>
    <cellStyle name="Lien hypertexte visité" xfId="290" builtinId="9" hidden="1"/>
    <cellStyle name="Lien hypertexte visité" xfId="292" builtinId="9" hidden="1"/>
    <cellStyle name="Lien hypertexte visité" xfId="294" builtinId="9" hidden="1"/>
    <cellStyle name="Lien hypertexte visité" xfId="296" builtinId="9" hidden="1"/>
    <cellStyle name="Lien hypertexte visité" xfId="298" builtinId="9" hidden="1"/>
    <cellStyle name="Lien hypertexte visité" xfId="300" builtinId="9" hidden="1"/>
    <cellStyle name="Lien hypertexte visité" xfId="302" builtinId="9" hidden="1"/>
    <cellStyle name="Lien hypertexte visité" xfId="304" builtinId="9" hidden="1"/>
    <cellStyle name="Lien hypertexte visité" xfId="306" builtinId="9" hidden="1"/>
    <cellStyle name="Lien hypertexte visité" xfId="308" builtinId="9" hidden="1"/>
    <cellStyle name="Lien hypertexte visité" xfId="310" builtinId="9" hidden="1"/>
    <cellStyle name="Lien hypertexte visité" xfId="312" builtinId="9" hidden="1"/>
    <cellStyle name="Lien hypertexte visité" xfId="314" builtinId="9" hidden="1"/>
    <cellStyle name="Lien hypertexte visité" xfId="316" builtinId="9" hidden="1"/>
    <cellStyle name="Lien hypertexte visité" xfId="318" builtinId="9" hidden="1"/>
    <cellStyle name="Lien hypertexte visité" xfId="320" builtinId="9" hidden="1"/>
    <cellStyle name="Lien hypertexte visité" xfId="322" builtinId="9" hidden="1"/>
    <cellStyle name="Lien hypertexte visité" xfId="324" builtinId="9" hidden="1"/>
    <cellStyle name="Lien hypertexte visité" xfId="326" builtinId="9" hidden="1"/>
    <cellStyle name="Lien hypertexte visité" xfId="328" builtinId="9" hidden="1"/>
    <cellStyle name="Lien hypertexte visité" xfId="330" builtinId="9" hidden="1"/>
    <cellStyle name="Lien hypertexte visité" xfId="332" builtinId="9" hidden="1"/>
    <cellStyle name="Lien hypertexte visité" xfId="334" builtinId="9" hidden="1"/>
    <cellStyle name="Lien hypertexte visité" xfId="336" builtinId="9" hidden="1"/>
    <cellStyle name="Lien hypertexte visité" xfId="338" builtinId="9" hidden="1"/>
    <cellStyle name="Lien hypertexte visité" xfId="340" builtinId="9" hidden="1"/>
    <cellStyle name="Lien hypertexte visité" xfId="342" builtinId="9" hidden="1"/>
    <cellStyle name="Lien hypertexte visité" xfId="344" builtinId="9" hidden="1"/>
    <cellStyle name="Lien hypertexte visité" xfId="346" builtinId="9" hidden="1"/>
    <cellStyle name="Lien hypertexte visité" xfId="348" builtinId="9" hidden="1"/>
    <cellStyle name="Lien hypertexte visité" xfId="350" builtinId="9" hidden="1"/>
    <cellStyle name="Lien hypertexte visité" xfId="352" builtinId="9" hidden="1"/>
    <cellStyle name="Lien hypertexte visité" xfId="354" builtinId="9" hidden="1"/>
    <cellStyle name="Lien hypertexte visité" xfId="356" builtinId="9" hidden="1"/>
    <cellStyle name="Lien hypertexte visité" xfId="359" builtinId="9" hidden="1"/>
    <cellStyle name="Lien hypertexte visité" xfId="361" builtinId="9" hidden="1"/>
    <cellStyle name="Lien hypertexte visité" xfId="363" builtinId="9" hidden="1"/>
    <cellStyle name="Lien hypertexte visité" xfId="365" builtinId="9" hidden="1"/>
    <cellStyle name="Lien hypertexte visité" xfId="367" builtinId="9" hidden="1"/>
    <cellStyle name="Lien hypertexte visité" xfId="369" builtinId="9" hidden="1"/>
    <cellStyle name="Lien hypertexte visité" xfId="371" builtinId="9" hidden="1"/>
    <cellStyle name="Lien hypertexte visité" xfId="373" builtinId="9" hidden="1"/>
    <cellStyle name="Lien hypertexte visité" xfId="375" builtinId="9" hidden="1"/>
    <cellStyle name="Lien hypertexte visité" xfId="377" builtinId="9" hidden="1"/>
    <cellStyle name="Lien hypertexte visité" xfId="379" builtinId="9" hidden="1"/>
    <cellStyle name="Lien hypertexte visité" xfId="381" builtinId="9" hidden="1"/>
    <cellStyle name="Lien hypertexte visité" xfId="383" builtinId="9" hidden="1"/>
    <cellStyle name="Lien hypertexte visité" xfId="385" builtinId="9" hidden="1"/>
    <cellStyle name="Lien hypertexte visité" xfId="387" builtinId="9" hidden="1"/>
    <cellStyle name="Lien hypertexte visité" xfId="389" builtinId="9" hidden="1"/>
    <cellStyle name="Lien hypertexte visité" xfId="391" builtinId="9" hidden="1"/>
    <cellStyle name="Lien hypertexte visité" xfId="393" builtinId="9" hidden="1"/>
    <cellStyle name="Lien hypertexte visité" xfId="395" builtinId="9" hidden="1"/>
    <cellStyle name="Lien hypertexte visité" xfId="397" builtinId="9" hidden="1"/>
    <cellStyle name="Lien hypertexte visité" xfId="399" builtinId="9" hidden="1"/>
    <cellStyle name="Lien hypertexte visité" xfId="401" builtinId="9" hidden="1"/>
    <cellStyle name="Lien hypertexte visité" xfId="403" builtinId="9" hidden="1"/>
    <cellStyle name="Lien hypertexte visité" xfId="405" builtinId="9" hidden="1"/>
    <cellStyle name="Lien hypertexte visité" xfId="407" builtinId="9" hidden="1"/>
    <cellStyle name="Lien hypertexte visité" xfId="409" builtinId="9" hidden="1"/>
    <cellStyle name="Lien hypertexte visité" xfId="411" builtinId="9" hidden="1"/>
    <cellStyle name="Lien hypertexte visité" xfId="413" builtinId="9" hidden="1"/>
    <cellStyle name="Lien hypertexte visité" xfId="415" builtinId="9" hidden="1"/>
    <cellStyle name="Lien hypertexte visité" xfId="417" builtinId="9" hidden="1"/>
    <cellStyle name="Lien hypertexte visité" xfId="419" builtinId="9" hidden="1"/>
    <cellStyle name="Lien hypertexte visité" xfId="421" builtinId="9" hidden="1"/>
    <cellStyle name="Lien hypertexte visité" xfId="423" builtinId="9" hidden="1"/>
    <cellStyle name="Lien hypertexte visité" xfId="425" builtinId="9" hidden="1"/>
    <cellStyle name="Lien hypertexte visité" xfId="427" builtinId="9" hidden="1"/>
    <cellStyle name="Lien hypertexte visité" xfId="429" builtinId="9" hidden="1"/>
    <cellStyle name="Lien hypertexte visité" xfId="431" builtinId="9" hidden="1"/>
    <cellStyle name="Lien hypertexte visité" xfId="433" builtinId="9" hidden="1"/>
    <cellStyle name="Lien hypertexte visité" xfId="435" builtinId="9" hidden="1"/>
    <cellStyle name="Lien hypertexte visité" xfId="437" builtinId="9" hidden="1"/>
    <cellStyle name="Lien hypertexte visité" xfId="439" builtinId="9" hidden="1"/>
    <cellStyle name="Lien hypertexte visité" xfId="441" builtinId="9" hidden="1"/>
    <cellStyle name="Lien hypertexte visité" xfId="443" builtinId="9" hidden="1"/>
    <cellStyle name="Lien hypertexte visité" xfId="445" builtinId="9" hidden="1"/>
    <cellStyle name="Lien hypertexte visité" xfId="447" builtinId="9" hidden="1"/>
    <cellStyle name="Lien hypertexte visité" xfId="449" builtinId="9" hidden="1"/>
    <cellStyle name="Lien hypertexte visité" xfId="451" builtinId="9" hidden="1"/>
    <cellStyle name="Lien hypertexte visité" xfId="453" builtinId="9" hidden="1"/>
    <cellStyle name="Lien hypertexte visité" xfId="455" builtinId="9" hidden="1"/>
    <cellStyle name="Lien hypertexte visité" xfId="457" builtinId="9" hidden="1"/>
    <cellStyle name="Lien hypertexte visité" xfId="459" builtinId="9" hidden="1"/>
    <cellStyle name="Lien hypertexte visité" xfId="461" builtinId="9" hidden="1"/>
    <cellStyle name="Lien hypertexte visité" xfId="463" builtinId="9" hidden="1"/>
    <cellStyle name="Lien hypertexte visité" xfId="465" builtinId="9" hidden="1"/>
    <cellStyle name="Lien hypertexte visité" xfId="467" builtinId="9" hidden="1"/>
    <cellStyle name="Lien hypertexte visité" xfId="469" builtinId="9" hidden="1"/>
    <cellStyle name="Lien hypertexte visité" xfId="471" builtinId="9" hidden="1"/>
    <cellStyle name="Lien hypertexte visité" xfId="473" builtinId="9" hidden="1"/>
    <cellStyle name="Lien hypertexte visité" xfId="475" builtinId="9" hidden="1"/>
    <cellStyle name="Lien hypertexte visité" xfId="477" builtinId="9" hidden="1"/>
    <cellStyle name="Lien hypertexte visité" xfId="479" builtinId="9" hidden="1"/>
    <cellStyle name="Lien hypertexte visité" xfId="481" builtinId="9" hidden="1"/>
    <cellStyle name="Lien hypertexte visité" xfId="483" builtinId="9" hidden="1"/>
    <cellStyle name="Lien hypertexte visité" xfId="485" builtinId="9" hidden="1"/>
    <cellStyle name="Lien hypertexte visité" xfId="487" builtinId="9" hidden="1"/>
    <cellStyle name="Lien hypertexte visité" xfId="489" builtinId="9" hidden="1"/>
    <cellStyle name="Lien hypertexte visité" xfId="491" builtinId="9" hidden="1"/>
    <cellStyle name="Lien hypertexte visité" xfId="493" builtinId="9" hidden="1"/>
    <cellStyle name="Lien hypertexte visité" xfId="496" builtinId="9" hidden="1"/>
    <cellStyle name="Lien hypertexte visité" xfId="498" builtinId="9" hidden="1"/>
    <cellStyle name="Lien hypertexte visité" xfId="500" builtinId="9" hidden="1"/>
    <cellStyle name="Lien hypertexte visité" xfId="502" builtinId="9" hidden="1"/>
    <cellStyle name="Lien hypertexte visité" xfId="504" builtinId="9" hidden="1"/>
    <cellStyle name="Lien hypertexte visité" xfId="506" builtinId="9" hidden="1"/>
    <cellStyle name="Lien hypertexte visité" xfId="508" builtinId="9" hidden="1"/>
    <cellStyle name="Lien hypertexte visité" xfId="510" builtinId="9" hidden="1"/>
    <cellStyle name="Lien hypertexte visité" xfId="512" builtinId="9" hidden="1"/>
    <cellStyle name="Lien hypertexte visité" xfId="514" builtinId="9" hidden="1"/>
    <cellStyle name="Lien hypertexte visité" xfId="516" builtinId="9" hidden="1"/>
    <cellStyle name="Lien hypertexte visité" xfId="518" builtinId="9" hidden="1"/>
    <cellStyle name="Lien hypertexte visité" xfId="520" builtinId="9" hidden="1"/>
    <cellStyle name="Lien hypertexte visité" xfId="522" builtinId="9" hidden="1"/>
    <cellStyle name="Lien hypertexte visité" xfId="524" builtinId="9" hidden="1"/>
    <cellStyle name="Lien hypertexte visité" xfId="526" builtinId="9" hidden="1"/>
    <cellStyle name="Lien hypertexte visité" xfId="528" builtinId="9" hidden="1"/>
    <cellStyle name="Lien hypertexte visité" xfId="530" builtinId="9" hidden="1"/>
    <cellStyle name="Lien hypertexte visité" xfId="532" builtinId="9" hidden="1"/>
    <cellStyle name="Lien hypertexte visité" xfId="534" builtinId="9" hidden="1"/>
    <cellStyle name="Lien hypertexte visité" xfId="536" builtinId="9" hidden="1"/>
    <cellStyle name="Lien hypertexte visité" xfId="538" builtinId="9" hidden="1"/>
    <cellStyle name="Lien hypertexte visité" xfId="540" builtinId="9" hidden="1"/>
    <cellStyle name="Lien hypertexte visité" xfId="542" builtinId="9" hidden="1"/>
    <cellStyle name="Lien hypertexte visité" xfId="544" builtinId="9" hidden="1"/>
    <cellStyle name="Lien hypertexte visité" xfId="546" builtinId="9" hidden="1"/>
    <cellStyle name="Lien hypertexte visité" xfId="548" builtinId="9" hidden="1"/>
    <cellStyle name="Lien hypertexte visité" xfId="550" builtinId="9" hidden="1"/>
    <cellStyle name="Lien hypertexte visité" xfId="552" builtinId="9" hidden="1"/>
    <cellStyle name="Lien hypertexte visité" xfId="554" builtinId="9" hidden="1"/>
    <cellStyle name="Lien hypertexte visité" xfId="556" builtinId="9" hidden="1"/>
    <cellStyle name="Lien hypertexte visité" xfId="558" builtinId="9" hidden="1"/>
    <cellStyle name="Lien hypertexte visité" xfId="560" builtinId="9" hidden="1"/>
    <cellStyle name="Lien hypertexte visité" xfId="562" builtinId="9" hidden="1"/>
    <cellStyle name="Lien hypertexte visité" xfId="564" builtinId="9" hidden="1"/>
    <cellStyle name="Lien hypertexte visité" xfId="566" builtinId="9" hidden="1"/>
    <cellStyle name="Lien hypertexte visité" xfId="568" builtinId="9" hidden="1"/>
    <cellStyle name="Lien hypertexte visité" xfId="570" builtinId="9" hidden="1"/>
    <cellStyle name="Lien hypertexte visité" xfId="572" builtinId="9" hidden="1"/>
    <cellStyle name="Lien hypertexte visité" xfId="574" builtinId="9" hidden="1"/>
    <cellStyle name="Lien hypertexte visité" xfId="576" builtinId="9" hidden="1"/>
    <cellStyle name="Lien hypertexte visité" xfId="578" builtinId="9" hidden="1"/>
    <cellStyle name="Lien hypertexte visité" xfId="580" builtinId="9" hidden="1"/>
    <cellStyle name="Lien hypertexte visité" xfId="582" builtinId="9" hidden="1"/>
    <cellStyle name="Lien hypertexte visité" xfId="584" builtinId="9" hidden="1"/>
    <cellStyle name="Lien hypertexte visité" xfId="586" builtinId="9" hidden="1"/>
    <cellStyle name="Lien hypertexte visité" xfId="588" builtinId="9" hidden="1"/>
    <cellStyle name="Lien hypertexte visité" xfId="590" builtinId="9" hidden="1"/>
    <cellStyle name="Lien hypertexte visité" xfId="592" builtinId="9" hidden="1"/>
    <cellStyle name="Lien hypertexte visité" xfId="594" builtinId="9" hidden="1"/>
    <cellStyle name="Lien hypertexte visité" xfId="596" builtinId="9" hidden="1"/>
    <cellStyle name="Lien hypertexte visité" xfId="598" builtinId="9" hidden="1"/>
    <cellStyle name="Lien hypertexte visité" xfId="600" builtinId="9" hidden="1"/>
    <cellStyle name="Lien hypertexte visité" xfId="602" builtinId="9" hidden="1"/>
    <cellStyle name="Lien hypertexte visité" xfId="604" builtinId="9" hidden="1"/>
    <cellStyle name="Lien hypertexte visité" xfId="606" builtinId="9" hidden="1"/>
    <cellStyle name="Lien hypertexte visité" xfId="608" builtinId="9" hidden="1"/>
    <cellStyle name="Lien hypertexte visité" xfId="610" builtinId="9" hidden="1"/>
    <cellStyle name="Lien hypertexte visité" xfId="612" builtinId="9" hidden="1"/>
    <cellStyle name="Lien hypertexte visité" xfId="614" builtinId="9" hidden="1"/>
    <cellStyle name="Lien hypertexte visité" xfId="616" builtinId="9" hidden="1"/>
    <cellStyle name="Lien hypertexte visité" xfId="618" builtinId="9" hidden="1"/>
    <cellStyle name="Lien hypertexte visité" xfId="620" builtinId="9" hidden="1"/>
    <cellStyle name="Lien hypertexte visité" xfId="622" builtinId="9" hidden="1"/>
    <cellStyle name="Lien hypertexte visité" xfId="624" builtinId="9" hidden="1"/>
    <cellStyle name="Lien hypertexte visité" xfId="626" builtinId="9" hidden="1"/>
    <cellStyle name="Lien hypertexte visité" xfId="628" builtinId="9" hidden="1"/>
    <cellStyle name="Lien hypertexte visité" xfId="630" builtinId="9" hidden="1"/>
    <cellStyle name="Lien hypertexte visité" xfId="632" builtinId="9" hidden="1"/>
    <cellStyle name="Lien hypertexte visité" xfId="634" builtinId="9" hidden="1"/>
    <cellStyle name="Lien hypertexte visité" xfId="636" builtinId="9" hidden="1"/>
    <cellStyle name="Lien hypertexte visité" xfId="638" builtinId="9" hidden="1"/>
    <cellStyle name="Lien hypertexte visité" xfId="640" builtinId="9" hidden="1"/>
    <cellStyle name="Lien hypertexte visité" xfId="642" builtinId="9" hidden="1"/>
    <cellStyle name="Lien hypertexte visité" xfId="644" builtinId="9" hidden="1"/>
    <cellStyle name="Lien hypertexte visité" xfId="646" builtinId="9" hidden="1"/>
    <cellStyle name="Lien hypertexte visité" xfId="648" builtinId="9" hidden="1"/>
    <cellStyle name="Lien hypertexte visité" xfId="650" builtinId="9" hidden="1"/>
    <cellStyle name="Lien hypertexte visité" xfId="652" builtinId="9" hidden="1"/>
    <cellStyle name="Lien hypertexte visité" xfId="654" builtinId="9" hidden="1"/>
    <cellStyle name="Lien hypertexte visité" xfId="656" builtinId="9" hidden="1"/>
    <cellStyle name="Lien hypertexte visité" xfId="658" builtinId="9" hidden="1"/>
    <cellStyle name="Lien hypertexte visité" xfId="660" builtinId="9" hidden="1"/>
    <cellStyle name="Lien hypertexte visité" xfId="662" builtinId="9" hidden="1"/>
    <cellStyle name="Lien hypertexte visité" xfId="664" builtinId="9" hidden="1"/>
    <cellStyle name="Lien hypertexte visité" xfId="666" builtinId="9" hidden="1"/>
    <cellStyle name="Lien hypertexte visité" xfId="668" builtinId="9" hidden="1"/>
    <cellStyle name="Lien hypertexte visité" xfId="670" builtinId="9" hidden="1"/>
    <cellStyle name="Lien hypertexte visité" xfId="672" builtinId="9" hidden="1"/>
    <cellStyle name="Lien hypertexte visité" xfId="674" builtinId="9" hidden="1"/>
    <cellStyle name="Lien hypertexte visité" xfId="676" builtinId="9" hidden="1"/>
    <cellStyle name="Lien hypertexte visité" xfId="678" builtinId="9" hidden="1"/>
    <cellStyle name="Lien hypertexte visité" xfId="680" builtinId="9" hidden="1"/>
    <cellStyle name="Lien hypertexte visité" xfId="682" builtinId="9" hidden="1"/>
    <cellStyle name="Lien hypertexte visité" xfId="684" builtinId="9" hidden="1"/>
    <cellStyle name="Lien hypertexte visité" xfId="686" builtinId="9" hidden="1"/>
    <cellStyle name="Lien hypertexte visité" xfId="688" builtinId="9" hidden="1"/>
    <cellStyle name="Lien hypertexte visité" xfId="690" builtinId="9" hidden="1"/>
    <cellStyle name="Lien hypertexte visité" xfId="692" builtinId="9" hidden="1"/>
    <cellStyle name="Lien hypertexte visité" xfId="694" builtinId="9" hidden="1"/>
    <cellStyle name="Lien hypertexte visité" xfId="697" builtinId="9" hidden="1"/>
    <cellStyle name="Lien hypertexte visité" xfId="699" builtinId="9" hidden="1"/>
    <cellStyle name="Lien hypertexte visité" xfId="701" builtinId="9" hidden="1"/>
    <cellStyle name="Lien hypertexte visité" xfId="703" builtinId="9" hidden="1"/>
    <cellStyle name="Lien hypertexte visité" xfId="705" builtinId="9" hidden="1"/>
    <cellStyle name="Lien hypertexte visité" xfId="707" builtinId="9" hidden="1"/>
    <cellStyle name="Lien hypertexte visité" xfId="709" builtinId="9" hidden="1"/>
    <cellStyle name="Lien hypertexte visité" xfId="711" builtinId="9" hidden="1"/>
    <cellStyle name="Lien hypertexte visité" xfId="713" builtinId="9" hidden="1"/>
    <cellStyle name="Lien hypertexte visité" xfId="715" builtinId="9" hidden="1"/>
    <cellStyle name="Lien hypertexte visité" xfId="717" builtinId="9" hidden="1"/>
    <cellStyle name="Lien hypertexte visité" xfId="719" builtinId="9" hidden="1"/>
    <cellStyle name="Lien hypertexte visité" xfId="721" builtinId="9" hidden="1"/>
    <cellStyle name="Lien hypertexte visité" xfId="723" builtinId="9" hidden="1"/>
    <cellStyle name="Lien hypertexte visité" xfId="725" builtinId="9" hidden="1"/>
    <cellStyle name="Lien hypertexte visité" xfId="727" builtinId="9" hidden="1"/>
    <cellStyle name="Lien hypertexte visité" xfId="729" builtinId="9" hidden="1"/>
    <cellStyle name="Lien hypertexte visité" xfId="731" builtinId="9" hidden="1"/>
    <cellStyle name="Lien hypertexte visité" xfId="733" builtinId="9" hidden="1"/>
    <cellStyle name="Lien hypertexte visité" xfId="735" builtinId="9" hidden="1"/>
    <cellStyle name="Lien hypertexte visité" xfId="737" builtinId="9" hidden="1"/>
    <cellStyle name="Lien hypertexte visité" xfId="739" builtinId="9" hidden="1"/>
    <cellStyle name="Lien hypertexte visité" xfId="741" builtinId="9" hidden="1"/>
    <cellStyle name="Lien hypertexte visité" xfId="743" builtinId="9" hidden="1"/>
    <cellStyle name="Lien hypertexte visité" xfId="745" builtinId="9" hidden="1"/>
    <cellStyle name="Lien hypertexte visité" xfId="747" builtinId="9" hidden="1"/>
    <cellStyle name="Lien hypertexte visité" xfId="749" builtinId="9" hidden="1"/>
    <cellStyle name="Lien hypertexte visité" xfId="751" builtinId="9" hidden="1"/>
    <cellStyle name="Lien hypertexte visité" xfId="753" builtinId="9" hidden="1"/>
    <cellStyle name="Lien hypertexte visité" xfId="755" builtinId="9" hidden="1"/>
    <cellStyle name="Lien hypertexte visité" xfId="757" builtinId="9" hidden="1"/>
    <cellStyle name="Lien hypertexte visité" xfId="759" builtinId="9" hidden="1"/>
    <cellStyle name="Lien hypertexte visité" xfId="761" builtinId="9" hidden="1"/>
    <cellStyle name="Lien hypertexte visité" xfId="763" builtinId="9" hidden="1"/>
    <cellStyle name="Lien hypertexte visité" xfId="765" builtinId="9" hidden="1"/>
    <cellStyle name="Lien hypertexte visité" xfId="767" builtinId="9" hidden="1"/>
    <cellStyle name="Lien hypertexte visité" xfId="769" builtinId="9" hidden="1"/>
    <cellStyle name="Lien hypertexte visité" xfId="771" builtinId="9" hidden="1"/>
    <cellStyle name="Lien hypertexte visité" xfId="773" builtinId="9" hidden="1"/>
    <cellStyle name="Lien hypertexte visité" xfId="775" builtinId="9" hidden="1"/>
    <cellStyle name="Lien hypertexte visité" xfId="777" builtinId="9" hidden="1"/>
    <cellStyle name="Lien hypertexte visité" xfId="779" builtinId="9" hidden="1"/>
    <cellStyle name="Lien hypertexte visité" xfId="781" builtinId="9" hidden="1"/>
    <cellStyle name="Lien hypertexte visité" xfId="783" builtinId="9" hidden="1"/>
    <cellStyle name="Lien hypertexte visité" xfId="785" builtinId="9" hidden="1"/>
    <cellStyle name="Lien hypertexte visité" xfId="787" builtinId="9" hidden="1"/>
    <cellStyle name="Lien hypertexte visité" xfId="789" builtinId="9" hidden="1"/>
    <cellStyle name="Lien hypertexte visité" xfId="791" builtinId="9" hidden="1"/>
    <cellStyle name="Lien hypertexte visité" xfId="793" builtinId="9" hidden="1"/>
    <cellStyle name="Lien hypertexte visité" xfId="795" builtinId="9" hidden="1"/>
    <cellStyle name="Lien hypertexte visité" xfId="797" builtinId="9" hidden="1"/>
    <cellStyle name="Lien hypertexte visité" xfId="799" builtinId="9" hidden="1"/>
    <cellStyle name="Lien hypertexte visité" xfId="801" builtinId="9" hidden="1"/>
    <cellStyle name="Lien hypertexte visité" xfId="803" builtinId="9" hidden="1"/>
    <cellStyle name="Lien hypertexte visité" xfId="805" builtinId="9" hidden="1"/>
    <cellStyle name="Lien hypertexte visité" xfId="807" builtinId="9" hidden="1"/>
    <cellStyle name="Lien hypertexte visité" xfId="809" builtinId="9" hidden="1"/>
    <cellStyle name="Lien hypertexte visité" xfId="811" builtinId="9" hidden="1"/>
    <cellStyle name="Lien hypertexte visité" xfId="813" builtinId="9" hidden="1"/>
    <cellStyle name="Lien hypertexte visité" xfId="815" builtinId="9" hidden="1"/>
    <cellStyle name="Lien hypertexte visité" xfId="817" builtinId="9" hidden="1"/>
    <cellStyle name="Lien hypertexte visité" xfId="819" builtinId="9" hidden="1"/>
    <cellStyle name="Lien hypertexte visité" xfId="821" builtinId="9" hidden="1"/>
    <cellStyle name="Lien hypertexte visité" xfId="823" builtinId="9" hidden="1"/>
    <cellStyle name="Lien hypertexte visité" xfId="825" builtinId="9" hidden="1"/>
    <cellStyle name="Lien hypertexte visité" xfId="827" builtinId="9" hidden="1"/>
    <cellStyle name="Lien hypertexte visité" xfId="829" builtinId="9" hidden="1"/>
    <cellStyle name="Lien hypertexte visité" xfId="831" builtinId="9" hidden="1"/>
    <cellStyle name="Lien hypertexte visité" xfId="833" builtinId="9" hidden="1"/>
    <cellStyle name="Lien hypertexte visité" xfId="835" builtinId="9" hidden="1"/>
    <cellStyle name="Lien hypertexte visité" xfId="837" builtinId="9" hidden="1"/>
    <cellStyle name="Lien hypertexte visité" xfId="839" builtinId="9" hidden="1"/>
    <cellStyle name="Lien hypertexte visité" xfId="841" builtinId="9" hidden="1"/>
    <cellStyle name="Lien hypertexte visité" xfId="843" builtinId="9" hidden="1"/>
    <cellStyle name="Lien hypertexte visité" xfId="845" builtinId="9" hidden="1"/>
    <cellStyle name="Lien hypertexte visité" xfId="847" builtinId="9" hidden="1"/>
    <cellStyle name="Lien hypertexte visité" xfId="849" builtinId="9" hidden="1"/>
    <cellStyle name="Lien hypertexte visité" xfId="851" builtinId="9" hidden="1"/>
    <cellStyle name="Lien hypertexte visité" xfId="853" builtinId="9" hidden="1"/>
    <cellStyle name="Lien hypertexte visité" xfId="855" builtinId="9" hidden="1"/>
    <cellStyle name="Lien hypertexte visité" xfId="857" builtinId="9" hidden="1"/>
    <cellStyle name="Lien hypertexte visité" xfId="859" builtinId="9" hidden="1"/>
    <cellStyle name="Lien hypertexte visité" xfId="861" builtinId="9" hidden="1"/>
    <cellStyle name="Lien hypertexte visité" xfId="863" builtinId="9" hidden="1"/>
    <cellStyle name="Lien hypertexte visité" xfId="865" builtinId="9" hidden="1"/>
    <cellStyle name="Lien hypertexte visité" xfId="867" builtinId="9" hidden="1"/>
    <cellStyle name="Lien hypertexte visité" xfId="869" builtinId="9" hidden="1"/>
    <cellStyle name="Lien hypertexte visité" xfId="871" builtinId="9" hidden="1"/>
    <cellStyle name="Lien hypertexte visité" xfId="873" builtinId="9" hidden="1"/>
    <cellStyle name="Lien hypertexte visité" xfId="875" builtinId="9" hidden="1"/>
    <cellStyle name="Lien hypertexte visité" xfId="877" builtinId="9" hidden="1"/>
    <cellStyle name="Lien hypertexte visité" xfId="879" builtinId="9" hidden="1"/>
    <cellStyle name="Lien hypertexte visité" xfId="881" builtinId="9" hidden="1"/>
    <cellStyle name="Lien hypertexte visité" xfId="883" builtinId="9" hidden="1"/>
    <cellStyle name="Lien hypertexte visité" xfId="885" builtinId="9" hidden="1"/>
    <cellStyle name="Lien hypertexte visité" xfId="887" builtinId="9" hidden="1"/>
    <cellStyle name="Lien hypertexte visité" xfId="889" builtinId="9" hidden="1"/>
    <cellStyle name="Lien hypertexte visité" xfId="891" builtinId="9" hidden="1"/>
    <cellStyle name="Lien hypertexte visité" xfId="893" builtinId="9" hidden="1"/>
    <cellStyle name="Lien hypertexte visité" xfId="895" builtinId="9" hidden="1"/>
    <cellStyle name="Lien hypertexte visité" xfId="897" builtinId="9" hidden="1"/>
    <cellStyle name="Lien hypertexte visité" xfId="899" builtinId="9" hidden="1"/>
    <cellStyle name="Lien hypertexte visité" xfId="901" builtinId="9" hidden="1"/>
    <cellStyle name="Lien hypertexte visité" xfId="903" builtinId="9" hidden="1"/>
    <cellStyle name="Lien hypertexte visité" xfId="905" builtinId="9" hidden="1"/>
    <cellStyle name="Lien hypertexte visité" xfId="907" builtinId="9" hidden="1"/>
    <cellStyle name="Lien hypertexte visité" xfId="909" builtinId="9" hidden="1"/>
    <cellStyle name="Lien hypertexte visité" xfId="911" builtinId="9" hidden="1"/>
    <cellStyle name="Lien hypertexte visité" xfId="913" builtinId="9" hidden="1"/>
    <cellStyle name="Lien hypertexte visité" xfId="915" builtinId="9" hidden="1"/>
    <cellStyle name="Lien hypertexte visité" xfId="917" builtinId="9" hidden="1"/>
    <cellStyle name="Lien hypertexte visité" xfId="919" builtinId="9" hidden="1"/>
    <cellStyle name="Lien hypertexte visité" xfId="921" builtinId="9" hidden="1"/>
    <cellStyle name="Lien hypertexte visité" xfId="923" builtinId="9" hidden="1"/>
    <cellStyle name="Lien hypertexte visité" xfId="925" builtinId="9" hidden="1"/>
    <cellStyle name="Lien hypertexte visité" xfId="927" builtinId="9" hidden="1"/>
    <cellStyle name="Lien hypertexte visité" xfId="929" builtinId="9" hidden="1"/>
    <cellStyle name="Lien hypertexte visité" xfId="931" builtinId="9" hidden="1"/>
    <cellStyle name="Lien hypertexte visité" xfId="933" builtinId="9" hidden="1"/>
    <cellStyle name="Lien hypertexte visité" xfId="935" builtinId="9" hidden="1"/>
    <cellStyle name="Lien hypertexte visité" xfId="937" builtinId="9" hidden="1"/>
    <cellStyle name="Lien hypertexte visité" xfId="939" builtinId="9" hidden="1"/>
    <cellStyle name="Lien hypertexte visité" xfId="941" builtinId="9" hidden="1"/>
    <cellStyle name="Lien hypertexte visité" xfId="943" builtinId="9" hidden="1"/>
    <cellStyle name="Lien hypertexte visité" xfId="945" builtinId="9" hidden="1"/>
    <cellStyle name="Lien hypertexte visité" xfId="947" builtinId="9" hidden="1"/>
    <cellStyle name="Lien hypertexte visité" xfId="949" builtinId="9" hidden="1"/>
    <cellStyle name="Lien hypertexte visité" xfId="951" builtinId="9" hidden="1"/>
    <cellStyle name="Lien hypertexte visité" xfId="953" builtinId="9" hidden="1"/>
    <cellStyle name="Lien hypertexte visité" xfId="955" builtinId="9" hidden="1"/>
    <cellStyle name="Lien hypertexte visité" xfId="957" builtinId="9" hidden="1"/>
    <cellStyle name="Lien hypertexte visité" xfId="959" builtinId="9" hidden="1"/>
    <cellStyle name="Lien hypertexte visité" xfId="961" builtinId="9" hidden="1"/>
    <cellStyle name="Lien hypertexte visité" xfId="963" builtinId="9" hidden="1"/>
    <cellStyle name="Lien hypertexte visité" xfId="965" builtinId="9" hidden="1"/>
    <cellStyle name="Lien hypertexte visité" xfId="967" builtinId="9" hidden="1"/>
    <cellStyle name="Lien hypertexte visité" xfId="969" builtinId="9" hidden="1"/>
    <cellStyle name="Lien hypertexte visité" xfId="971" builtinId="9" hidden="1"/>
    <cellStyle name="Lien hypertexte visité" xfId="973" builtinId="9" hidden="1"/>
    <cellStyle name="Lien hypertexte visité" xfId="975" builtinId="9" hidden="1"/>
    <cellStyle name="Lien hypertexte visité" xfId="977" builtinId="9" hidden="1"/>
    <cellStyle name="Lien hypertexte visité" xfId="979" builtinId="9" hidden="1"/>
    <cellStyle name="Milliers" xfId="494" builtinId="3"/>
    <cellStyle name="Monétaire" xfId="980" builtinId="4"/>
    <cellStyle name="Normal" xfId="0" builtinId="0"/>
    <cellStyle name="OneDecimal" xfId="695" xr:uid="{00000000-0005-0000-0000-0000D2030000}"/>
    <cellStyle name="Pourcentage" xfId="357" builtinId="5"/>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scatterChart>
        <c:scatterStyle val="lineMarker"/>
        <c:varyColors val="0"/>
        <c:ser>
          <c:idx val="0"/>
          <c:order val="0"/>
          <c:spPr>
            <a:ln w="28575" cap="rnd">
              <a:noFill/>
              <a:round/>
            </a:ln>
            <a:effectLst/>
          </c:spPr>
          <c:marker>
            <c:symbol val="circle"/>
            <c:size val="5"/>
            <c:spPr>
              <a:solidFill>
                <a:schemeClr val="accent1"/>
              </a:solidFill>
              <a:ln w="9525">
                <a:solidFill>
                  <a:schemeClr val="accent1"/>
                </a:solidFill>
              </a:ln>
              <a:effectLst/>
            </c:spPr>
          </c:marker>
          <c:xVal>
            <c:numRef>
              <c:f>'Annexe 6'!$I$37:$K$37</c:f>
              <c:numCache>
                <c:formatCode>0.0%</c:formatCode>
                <c:ptCount val="3"/>
                <c:pt idx="0">
                  <c:v>-2.5376610402524036E-2</c:v>
                </c:pt>
                <c:pt idx="1">
                  <c:v>0.30265360633871219</c:v>
                </c:pt>
                <c:pt idx="2">
                  <c:v>4.7681408607818332E-2</c:v>
                </c:pt>
              </c:numCache>
            </c:numRef>
          </c:xVal>
          <c:yVal>
            <c:numRef>
              <c:f>'Annexe 6'!$I$38:$K$38</c:f>
              <c:numCache>
                <c:formatCode>0.0</c:formatCode>
                <c:ptCount val="3"/>
                <c:pt idx="0">
                  <c:v>29.860853432282003</c:v>
                </c:pt>
                <c:pt idx="1">
                  <c:v>20.37076023391813</c:v>
                </c:pt>
                <c:pt idx="2">
                  <c:v>16.384</c:v>
                </c:pt>
              </c:numCache>
            </c:numRef>
          </c:yVal>
          <c:smooth val="0"/>
          <c:extLst>
            <c:ext xmlns:c16="http://schemas.microsoft.com/office/drawing/2014/chart" uri="{C3380CC4-5D6E-409C-BE32-E72D297353CC}">
              <c16:uniqueId val="{00000000-4EF4-874E-A99C-27FEC885AE7C}"/>
            </c:ext>
          </c:extLst>
        </c:ser>
        <c:dLbls>
          <c:showLegendKey val="0"/>
          <c:showVal val="0"/>
          <c:showCatName val="0"/>
          <c:showSerName val="0"/>
          <c:showPercent val="0"/>
          <c:showBubbleSize val="0"/>
        </c:dLbls>
        <c:axId val="718314160"/>
        <c:axId val="746841312"/>
      </c:scatterChart>
      <c:valAx>
        <c:axId val="718314160"/>
        <c:scaling>
          <c:orientation val="minMax"/>
        </c:scaling>
        <c:delete val="0"/>
        <c:axPos val="b"/>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746841312"/>
        <c:crosses val="autoZero"/>
        <c:crossBetween val="midCat"/>
      </c:valAx>
      <c:valAx>
        <c:axId val="746841312"/>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718314160"/>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FR"/>
              <a:t>Multiples en ordonnée contre taux de croissance en abscisse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scatterChart>
        <c:scatterStyle val="lineMarker"/>
        <c:varyColors val="0"/>
        <c:ser>
          <c:idx val="0"/>
          <c:order val="0"/>
          <c:spPr>
            <a:ln w="19050" cap="rnd">
              <a:solidFill>
                <a:schemeClr val="accent1"/>
              </a:solidFill>
              <a:round/>
            </a:ln>
            <a:effectLst/>
          </c:spPr>
          <c:marker>
            <c:symbol val="circle"/>
            <c:size val="5"/>
            <c:spPr>
              <a:solidFill>
                <a:schemeClr val="accent1"/>
              </a:solidFill>
              <a:ln w="9525">
                <a:solidFill>
                  <a:schemeClr val="accent1"/>
                </a:solidFill>
              </a:ln>
              <a:effectLst/>
            </c:spPr>
          </c:marker>
          <c:trendline>
            <c:spPr>
              <a:ln w="19050" cap="rnd">
                <a:solidFill>
                  <a:schemeClr val="accent1"/>
                </a:solidFill>
                <a:prstDash val="sysDot"/>
              </a:ln>
              <a:effectLst/>
            </c:spPr>
            <c:trendlineType val="linear"/>
            <c:dispRSqr val="1"/>
            <c:dispEq val="1"/>
            <c:trendlineLbl>
              <c:layout>
                <c:manualLayout>
                  <c:x val="0.10648840769903763"/>
                  <c:y val="0.15885207057451151"/>
                </c:manualLayout>
              </c:layout>
              <c:numFmt formatCode="General" sourceLinked="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trendlineLbl>
          </c:trendline>
          <c:xVal>
            <c:numRef>
              <c:f>'Annexe 6'!$I$37:$K$37</c:f>
              <c:numCache>
                <c:formatCode>0.0%</c:formatCode>
                <c:ptCount val="3"/>
                <c:pt idx="0">
                  <c:v>-2.5376610402524036E-2</c:v>
                </c:pt>
                <c:pt idx="1">
                  <c:v>0.30265360633871219</c:v>
                </c:pt>
                <c:pt idx="2">
                  <c:v>4.7681408607818332E-2</c:v>
                </c:pt>
              </c:numCache>
            </c:numRef>
          </c:xVal>
          <c:yVal>
            <c:numRef>
              <c:f>'Annexe 6'!$I$38:$K$38</c:f>
              <c:numCache>
                <c:formatCode>0.0</c:formatCode>
                <c:ptCount val="3"/>
                <c:pt idx="0">
                  <c:v>29.860853432282003</c:v>
                </c:pt>
                <c:pt idx="1">
                  <c:v>20.37076023391813</c:v>
                </c:pt>
                <c:pt idx="2">
                  <c:v>16.384</c:v>
                </c:pt>
              </c:numCache>
            </c:numRef>
          </c:yVal>
          <c:smooth val="0"/>
          <c:extLst>
            <c:ext xmlns:c16="http://schemas.microsoft.com/office/drawing/2014/chart" uri="{C3380CC4-5D6E-409C-BE32-E72D297353CC}">
              <c16:uniqueId val="{00000000-51BE-F04A-8950-62AD30580892}"/>
            </c:ext>
          </c:extLst>
        </c:ser>
        <c:dLbls>
          <c:showLegendKey val="0"/>
          <c:showVal val="0"/>
          <c:showCatName val="0"/>
          <c:showSerName val="0"/>
          <c:showPercent val="0"/>
          <c:showBubbleSize val="0"/>
        </c:dLbls>
        <c:axId val="718297184"/>
        <c:axId val="781681104"/>
      </c:scatterChart>
      <c:valAx>
        <c:axId val="718297184"/>
        <c:scaling>
          <c:orientation val="minMax"/>
        </c:scaling>
        <c:delete val="0"/>
        <c:axPos val="b"/>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781681104"/>
        <c:crosses val="autoZero"/>
        <c:crossBetween val="midCat"/>
      </c:valAx>
      <c:valAx>
        <c:axId val="781681104"/>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718297184"/>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9</xdr:col>
      <xdr:colOff>1104900</xdr:colOff>
      <xdr:row>21</xdr:row>
      <xdr:rowOff>184150</xdr:rowOff>
    </xdr:from>
    <xdr:to>
      <xdr:col>14</xdr:col>
      <xdr:colOff>50800</xdr:colOff>
      <xdr:row>30</xdr:row>
      <xdr:rowOff>184150</xdr:rowOff>
    </xdr:to>
    <xdr:graphicFrame macro="">
      <xdr:nvGraphicFramePr>
        <xdr:cNvPr id="3" name="Graphique 2">
          <a:extLst>
            <a:ext uri="{FF2B5EF4-FFF2-40B4-BE49-F238E27FC236}">
              <a16:creationId xmlns:a16="http://schemas.microsoft.com/office/drawing/2014/main" id="{21F026F9-98A8-3D4C-BFA5-D1ECAA9E3BD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19050</xdr:colOff>
      <xdr:row>40</xdr:row>
      <xdr:rowOff>209550</xdr:rowOff>
    </xdr:from>
    <xdr:to>
      <xdr:col>12</xdr:col>
      <xdr:colOff>781050</xdr:colOff>
      <xdr:row>49</xdr:row>
      <xdr:rowOff>209550</xdr:rowOff>
    </xdr:to>
    <xdr:graphicFrame macro="">
      <xdr:nvGraphicFramePr>
        <xdr:cNvPr id="5" name="Graphique 4">
          <a:extLst>
            <a:ext uri="{FF2B5EF4-FFF2-40B4-BE49-F238E27FC236}">
              <a16:creationId xmlns:a16="http://schemas.microsoft.com/office/drawing/2014/main" id="{3402D5D6-9E2A-0549-A98B-D954F45BC9B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Thème Office">
  <a:themeElements>
    <a:clrScheme name="Bureau">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Bureau">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Bureau">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DY377"/>
  <sheetViews>
    <sheetView tabSelected="1" topLeftCell="A22" zoomScale="80" zoomScaleNormal="80" zoomScalePageLayoutView="93" workbookViewId="0">
      <selection activeCell="B24" sqref="B24"/>
    </sheetView>
  </sheetViews>
  <sheetFormatPr baseColWidth="10" defaultColWidth="10.6640625" defaultRowHeight="24" x14ac:dyDescent="0.3"/>
  <cols>
    <col min="1" max="1" width="3.33203125" style="1" customWidth="1"/>
    <col min="2" max="2" width="45.33203125" style="2" customWidth="1"/>
    <col min="3" max="3" width="5.109375" style="2" customWidth="1"/>
    <col min="4" max="4" width="19" style="2" customWidth="1"/>
    <col min="5" max="5" width="4" style="2" customWidth="1"/>
    <col min="6" max="6" width="19" style="2" customWidth="1"/>
    <col min="7" max="7" width="4.33203125" style="2" customWidth="1"/>
    <col min="8" max="8" width="19" style="2" customWidth="1"/>
    <col min="9" max="9" width="4.109375" style="2" customWidth="1"/>
    <col min="10" max="10" width="19" style="2" customWidth="1"/>
    <col min="11" max="11" width="4.33203125" style="2" customWidth="1"/>
    <col min="12" max="12" width="13.44140625" style="57" customWidth="1"/>
    <col min="13" max="13" width="5.77734375" style="2" customWidth="1"/>
    <col min="14" max="15" width="10.6640625" style="2" customWidth="1"/>
    <col min="16" max="16" width="63.5546875" style="61" customWidth="1"/>
    <col min="17" max="17" width="10.6640625" style="2" customWidth="1"/>
    <col min="18" max="18" width="17.88671875" style="2" customWidth="1"/>
    <col min="19" max="30" width="10.6640625" style="2" customWidth="1"/>
    <col min="31" max="33" width="11.5546875" style="2" customWidth="1"/>
    <col min="34" max="55" width="10.6640625" style="2" customWidth="1"/>
  </cols>
  <sheetData>
    <row r="2" spans="1:16" ht="100" x14ac:dyDescent="0.3">
      <c r="B2" s="2" t="s">
        <v>0</v>
      </c>
      <c r="D2" s="2" t="s">
        <v>1</v>
      </c>
      <c r="F2" s="2" t="s">
        <v>2</v>
      </c>
      <c r="H2" s="2" t="s">
        <v>3</v>
      </c>
      <c r="J2" s="2" t="s">
        <v>4</v>
      </c>
      <c r="L2" s="57" t="s">
        <v>5</v>
      </c>
      <c r="M2" s="2" t="s">
        <v>7</v>
      </c>
      <c r="N2" s="3" t="s">
        <v>8</v>
      </c>
      <c r="O2" s="3" t="s">
        <v>9</v>
      </c>
      <c r="P2" s="61" t="s">
        <v>11</v>
      </c>
    </row>
    <row r="3" spans="1:16" x14ac:dyDescent="0.3">
      <c r="N3" s="3"/>
      <c r="O3" s="3"/>
    </row>
    <row r="4" spans="1:16" ht="200" x14ac:dyDescent="0.3">
      <c r="A4" s="1">
        <v>1</v>
      </c>
      <c r="B4" s="36" t="s">
        <v>313</v>
      </c>
      <c r="D4" s="111" t="s">
        <v>314</v>
      </c>
      <c r="E4" s="36"/>
      <c r="F4" s="111" t="s">
        <v>315</v>
      </c>
      <c r="G4" s="36"/>
      <c r="H4" s="111" t="s">
        <v>316</v>
      </c>
      <c r="I4" s="36"/>
      <c r="J4" s="111" t="s">
        <v>317</v>
      </c>
      <c r="K4" s="36"/>
      <c r="L4" s="3">
        <v>2</v>
      </c>
      <c r="M4" s="2">
        <v>1</v>
      </c>
      <c r="N4" s="3"/>
      <c r="O4" s="3"/>
      <c r="P4" s="36" t="s">
        <v>318</v>
      </c>
    </row>
    <row r="5" spans="1:16" x14ac:dyDescent="0.3">
      <c r="N5" s="3"/>
      <c r="O5" s="3"/>
    </row>
    <row r="6" spans="1:16" ht="275" x14ac:dyDescent="0.3">
      <c r="A6" s="1">
        <f>1+A4</f>
        <v>2</v>
      </c>
      <c r="B6" s="36" t="s">
        <v>326</v>
      </c>
      <c r="C6" s="36"/>
      <c r="D6" s="36" t="s">
        <v>319</v>
      </c>
      <c r="E6" s="36"/>
      <c r="F6" s="36" t="s">
        <v>320</v>
      </c>
      <c r="G6" s="36" t="s">
        <v>6</v>
      </c>
      <c r="H6" s="36" t="s">
        <v>321</v>
      </c>
      <c r="I6" s="36"/>
      <c r="J6" s="36" t="s">
        <v>322</v>
      </c>
      <c r="K6" s="36"/>
      <c r="L6" s="3">
        <v>4</v>
      </c>
      <c r="M6" s="2">
        <v>2</v>
      </c>
      <c r="N6" s="3"/>
      <c r="O6" s="3"/>
      <c r="P6" s="36" t="s">
        <v>323</v>
      </c>
    </row>
    <row r="7" spans="1:16" x14ac:dyDescent="0.3">
      <c r="B7" s="36"/>
      <c r="C7" s="36"/>
      <c r="D7" s="36"/>
      <c r="E7" s="36"/>
      <c r="F7" s="36"/>
      <c r="G7" s="36"/>
      <c r="H7" s="36"/>
      <c r="I7" s="36"/>
      <c r="J7" s="36"/>
      <c r="K7" s="36"/>
      <c r="L7" s="3"/>
      <c r="N7" s="3"/>
      <c r="O7" s="3"/>
      <c r="P7" s="36"/>
    </row>
    <row r="8" spans="1:16" ht="150" x14ac:dyDescent="0.3">
      <c r="A8" s="1">
        <f>1+A6</f>
        <v>3</v>
      </c>
      <c r="B8" s="36" t="s">
        <v>120</v>
      </c>
      <c r="C8" s="36"/>
      <c r="D8" s="36" t="s">
        <v>121</v>
      </c>
      <c r="F8" s="36" t="s">
        <v>196</v>
      </c>
      <c r="G8" s="36"/>
      <c r="H8" s="36" t="s">
        <v>197</v>
      </c>
      <c r="I8" s="36"/>
      <c r="J8" s="36" t="s">
        <v>288</v>
      </c>
      <c r="K8" s="36"/>
      <c r="L8" s="3">
        <v>1</v>
      </c>
      <c r="M8" s="2">
        <v>2</v>
      </c>
      <c r="N8" s="3"/>
      <c r="O8" s="3"/>
      <c r="P8" s="36" t="s">
        <v>337</v>
      </c>
    </row>
    <row r="9" spans="1:16" x14ac:dyDescent="0.3">
      <c r="B9" s="36"/>
      <c r="C9" s="36"/>
      <c r="D9" s="36"/>
      <c r="E9" s="36"/>
      <c r="F9" s="36"/>
      <c r="G9" s="36"/>
      <c r="H9" s="36"/>
      <c r="I9" s="36"/>
      <c r="J9" s="36"/>
      <c r="K9" s="36"/>
      <c r="L9" s="3"/>
      <c r="N9" s="3"/>
      <c r="O9" s="3"/>
      <c r="P9" s="36"/>
    </row>
    <row r="10" spans="1:16" ht="75" x14ac:dyDescent="0.3">
      <c r="A10" s="1">
        <f>1+A8</f>
        <v>4</v>
      </c>
      <c r="B10" s="36" t="s">
        <v>122</v>
      </c>
      <c r="C10" s="36"/>
      <c r="D10" s="36" t="s">
        <v>123</v>
      </c>
      <c r="E10" s="36"/>
      <c r="F10" s="36" t="s">
        <v>124</v>
      </c>
      <c r="G10" s="36"/>
      <c r="H10" s="36" t="s">
        <v>125</v>
      </c>
      <c r="I10" s="36"/>
      <c r="J10" s="37" t="s">
        <v>126</v>
      </c>
      <c r="K10" s="36"/>
      <c r="L10" s="3">
        <v>4</v>
      </c>
      <c r="M10" s="2">
        <v>2</v>
      </c>
      <c r="N10" s="3"/>
      <c r="O10" s="3"/>
      <c r="P10" s="36" t="s">
        <v>194</v>
      </c>
    </row>
    <row r="11" spans="1:16" x14ac:dyDescent="0.3">
      <c r="B11" s="36"/>
      <c r="C11" s="36"/>
      <c r="D11" s="36"/>
      <c r="E11" s="36"/>
      <c r="F11" s="36"/>
      <c r="G11" s="36"/>
      <c r="H11" s="36"/>
      <c r="I11" s="36"/>
      <c r="J11" s="36"/>
      <c r="K11" s="36"/>
      <c r="L11" s="3"/>
      <c r="N11" s="3"/>
      <c r="O11" s="3"/>
      <c r="P11" s="36"/>
    </row>
    <row r="12" spans="1:16" ht="200" x14ac:dyDescent="0.3">
      <c r="A12" s="1">
        <f>1+A10</f>
        <v>5</v>
      </c>
      <c r="B12" s="36" t="s">
        <v>67</v>
      </c>
      <c r="C12" s="36"/>
      <c r="D12" s="36" t="s">
        <v>127</v>
      </c>
      <c r="E12" s="36"/>
      <c r="F12" s="36" t="s">
        <v>196</v>
      </c>
      <c r="G12" s="36"/>
      <c r="H12" s="36" t="s">
        <v>197</v>
      </c>
      <c r="I12" s="36"/>
      <c r="J12" s="36" t="s">
        <v>128</v>
      </c>
      <c r="K12" s="36"/>
      <c r="L12" s="2">
        <v>1</v>
      </c>
      <c r="M12" s="2">
        <v>2</v>
      </c>
      <c r="N12" s="3"/>
      <c r="O12" s="3"/>
      <c r="P12" s="36" t="s">
        <v>195</v>
      </c>
    </row>
    <row r="13" spans="1:16" x14ac:dyDescent="0.3">
      <c r="B13" s="36"/>
      <c r="C13" s="36"/>
      <c r="D13" s="36"/>
      <c r="E13" s="36"/>
      <c r="F13" s="36"/>
      <c r="G13" s="36"/>
      <c r="H13" s="36"/>
      <c r="I13" s="36"/>
      <c r="J13" s="36"/>
      <c r="K13" s="36"/>
      <c r="L13" s="2"/>
      <c r="N13" s="3"/>
      <c r="O13" s="3"/>
      <c r="P13" s="36"/>
    </row>
    <row r="14" spans="1:16" ht="104" customHeight="1" x14ac:dyDescent="0.3">
      <c r="A14" s="1">
        <f>1+A12</f>
        <v>6</v>
      </c>
      <c r="B14" s="36" t="s">
        <v>107</v>
      </c>
      <c r="C14" s="36"/>
      <c r="D14" s="36" t="s">
        <v>57</v>
      </c>
      <c r="E14" s="36"/>
      <c r="F14" s="67" t="s">
        <v>58</v>
      </c>
      <c r="G14" s="36"/>
      <c r="H14" s="67" t="s">
        <v>59</v>
      </c>
      <c r="I14" s="36"/>
      <c r="J14" s="67" t="s">
        <v>68</v>
      </c>
      <c r="K14" s="36"/>
      <c r="L14" s="58">
        <v>3</v>
      </c>
      <c r="M14" s="2">
        <v>1</v>
      </c>
      <c r="N14" s="3" t="s">
        <v>6</v>
      </c>
      <c r="O14" s="3" t="s">
        <v>6</v>
      </c>
      <c r="P14" s="36" t="s">
        <v>108</v>
      </c>
    </row>
    <row r="15" spans="1:16" x14ac:dyDescent="0.3">
      <c r="B15" s="36"/>
      <c r="C15" s="36"/>
      <c r="D15" s="36"/>
      <c r="E15" s="36"/>
      <c r="F15" s="36"/>
      <c r="G15" s="36"/>
      <c r="H15" s="36"/>
      <c r="I15" s="36"/>
      <c r="J15" s="36"/>
      <c r="K15" s="36"/>
      <c r="L15" s="2"/>
      <c r="N15" s="3"/>
      <c r="O15" s="3"/>
      <c r="P15" s="36"/>
    </row>
    <row r="16" spans="1:16" ht="100" x14ac:dyDescent="0.3">
      <c r="A16" s="1">
        <f>1+A14</f>
        <v>7</v>
      </c>
      <c r="B16" s="36" t="s">
        <v>110</v>
      </c>
      <c r="C16" s="36"/>
      <c r="D16" s="59" t="s">
        <v>198</v>
      </c>
      <c r="E16" s="59"/>
      <c r="F16" s="59" t="s">
        <v>199</v>
      </c>
      <c r="G16" s="59"/>
      <c r="H16" s="59" t="s">
        <v>200</v>
      </c>
      <c r="I16" s="59"/>
      <c r="J16" s="60" t="s">
        <v>201</v>
      </c>
      <c r="K16" s="36"/>
      <c r="L16" s="2">
        <v>1</v>
      </c>
      <c r="M16" s="2">
        <v>2</v>
      </c>
      <c r="N16" s="3"/>
      <c r="O16" s="3"/>
      <c r="P16" s="36" t="s">
        <v>111</v>
      </c>
    </row>
    <row r="17" spans="1:129" x14ac:dyDescent="0.3">
      <c r="B17" s="36"/>
      <c r="C17" s="36"/>
      <c r="D17" s="36"/>
      <c r="E17" s="36"/>
      <c r="F17" s="36"/>
      <c r="G17" s="36"/>
      <c r="H17" s="36"/>
      <c r="I17" s="36"/>
      <c r="J17" s="36"/>
      <c r="K17" s="36"/>
      <c r="L17" s="2"/>
      <c r="N17" s="3"/>
      <c r="O17" s="3"/>
      <c r="P17" s="36"/>
    </row>
    <row r="18" spans="1:129" ht="150" x14ac:dyDescent="0.3">
      <c r="A18" s="1">
        <f>1+A16</f>
        <v>8</v>
      </c>
      <c r="B18" s="36" t="s">
        <v>112</v>
      </c>
      <c r="C18" s="36"/>
      <c r="D18" s="36" t="s">
        <v>202</v>
      </c>
      <c r="E18" s="36"/>
      <c r="F18" s="36" t="s">
        <v>203</v>
      </c>
      <c r="G18" s="36"/>
      <c r="H18" s="36" t="s">
        <v>204</v>
      </c>
      <c r="I18" s="36"/>
      <c r="J18" s="36" t="s">
        <v>205</v>
      </c>
      <c r="K18" s="36"/>
      <c r="L18" s="2">
        <v>3</v>
      </c>
      <c r="M18" s="2">
        <v>2</v>
      </c>
      <c r="N18" s="3"/>
      <c r="O18" s="3"/>
      <c r="P18" s="36" t="s">
        <v>292</v>
      </c>
    </row>
    <row r="19" spans="1:129" x14ac:dyDescent="0.3">
      <c r="B19" s="36"/>
      <c r="C19" s="36"/>
      <c r="D19" s="3"/>
      <c r="E19" s="36"/>
      <c r="F19" s="3"/>
      <c r="G19" s="36"/>
      <c r="H19" s="3"/>
      <c r="I19" s="36"/>
      <c r="J19" s="36"/>
      <c r="K19" s="36"/>
      <c r="L19" s="2"/>
      <c r="N19" s="3"/>
      <c r="O19" s="3"/>
      <c r="P19" s="36"/>
    </row>
    <row r="20" spans="1:129" ht="125" x14ac:dyDescent="0.3">
      <c r="A20" s="1">
        <f>1+A18</f>
        <v>9</v>
      </c>
      <c r="B20" s="36" t="s">
        <v>132</v>
      </c>
      <c r="C20" s="36"/>
      <c r="D20" s="3"/>
      <c r="E20" s="36"/>
      <c r="F20" s="3"/>
      <c r="G20" s="36"/>
      <c r="H20" s="3"/>
      <c r="I20" s="36"/>
      <c r="J20" s="36"/>
      <c r="K20" s="36"/>
      <c r="L20" s="2">
        <f>0.9+0.8*7</f>
        <v>6.5000000000000009</v>
      </c>
      <c r="M20" s="2">
        <v>2</v>
      </c>
      <c r="N20" s="51">
        <f>L20*0.95</f>
        <v>6.1750000000000007</v>
      </c>
      <c r="O20" s="51">
        <f>L20*1.05</f>
        <v>6.8250000000000011</v>
      </c>
      <c r="P20" s="73" t="s">
        <v>206</v>
      </c>
    </row>
    <row r="21" spans="1:129" x14ac:dyDescent="0.3">
      <c r="C21" s="36"/>
      <c r="D21" s="3"/>
      <c r="E21" s="36"/>
      <c r="F21" s="3"/>
      <c r="G21" s="36"/>
      <c r="H21" s="3"/>
      <c r="I21" s="36"/>
      <c r="J21" s="36"/>
      <c r="K21" s="36"/>
      <c r="L21" s="2"/>
      <c r="N21" s="51"/>
      <c r="O21" s="51"/>
      <c r="P21" s="73"/>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row>
    <row r="22" spans="1:129" ht="275" x14ac:dyDescent="0.3">
      <c r="A22" s="1">
        <f>1+A20</f>
        <v>10</v>
      </c>
      <c r="B22" s="36" t="s">
        <v>207</v>
      </c>
      <c r="C22" s="36"/>
      <c r="D22" s="36" t="s">
        <v>278</v>
      </c>
      <c r="E22" s="36"/>
      <c r="F22" s="36" t="s">
        <v>208</v>
      </c>
      <c r="G22" s="36"/>
      <c r="H22" s="36" t="s">
        <v>105</v>
      </c>
      <c r="I22" s="36"/>
      <c r="J22" s="36" t="s">
        <v>138</v>
      </c>
      <c r="K22" s="36"/>
      <c r="L22" s="72" t="s">
        <v>56</v>
      </c>
      <c r="M22" s="2">
        <v>2</v>
      </c>
      <c r="N22" s="51"/>
      <c r="O22" s="51"/>
      <c r="P22" s="75" t="s">
        <v>106</v>
      </c>
    </row>
    <row r="23" spans="1:129" x14ac:dyDescent="0.3">
      <c r="C23" s="36"/>
      <c r="D23" s="3"/>
      <c r="E23" s="36"/>
      <c r="F23" s="3"/>
      <c r="G23" s="36"/>
      <c r="H23" s="3"/>
      <c r="I23" s="36"/>
      <c r="J23" s="36"/>
      <c r="K23" s="36"/>
      <c r="L23" s="2"/>
      <c r="N23" s="51"/>
      <c r="O23" s="51"/>
      <c r="P23" s="73"/>
    </row>
    <row r="24" spans="1:129" ht="125" x14ac:dyDescent="0.3">
      <c r="A24" s="1">
        <f>A22+1</f>
        <v>11</v>
      </c>
      <c r="B24" s="36" t="s">
        <v>343</v>
      </c>
      <c r="C24" s="36"/>
      <c r="D24" s="36"/>
      <c r="E24" s="36"/>
      <c r="F24" s="36"/>
      <c r="G24" s="36"/>
      <c r="H24" s="36"/>
      <c r="I24" s="36"/>
      <c r="J24" s="36"/>
      <c r="K24" s="36"/>
      <c r="L24" s="68">
        <f>'Calculs d''actualisation '!C29</f>
        <v>4251.2260000000006</v>
      </c>
      <c r="M24" s="2">
        <v>3</v>
      </c>
      <c r="N24" s="68">
        <f>95%*L24</f>
        <v>4038.6647000000003</v>
      </c>
      <c r="O24" s="68">
        <f>1.05*L24</f>
        <v>4463.7873000000009</v>
      </c>
      <c r="P24" s="36" t="s">
        <v>60</v>
      </c>
    </row>
    <row r="25" spans="1:129" ht="25" x14ac:dyDescent="0.3">
      <c r="B25" s="36"/>
      <c r="C25" s="36"/>
      <c r="D25" s="36"/>
      <c r="E25" s="36"/>
      <c r="F25" s="36"/>
      <c r="G25" s="36"/>
      <c r="H25" s="36"/>
      <c r="I25" s="36"/>
      <c r="J25" s="36"/>
      <c r="K25" s="36"/>
      <c r="L25" s="3" t="s">
        <v>6</v>
      </c>
      <c r="N25" s="3" t="s">
        <v>6</v>
      </c>
      <c r="O25" s="3" t="s">
        <v>6</v>
      </c>
      <c r="P25" s="36"/>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row>
    <row r="26" spans="1:129" ht="100" x14ac:dyDescent="0.3">
      <c r="A26" s="1">
        <f>1+A24</f>
        <v>12</v>
      </c>
      <c r="B26" s="36" t="s">
        <v>139</v>
      </c>
      <c r="C26" s="36"/>
      <c r="D26" s="36"/>
      <c r="E26" s="36"/>
      <c r="F26" s="36"/>
      <c r="G26" s="36"/>
      <c r="H26" s="36"/>
      <c r="I26" s="36"/>
      <c r="J26" s="36"/>
      <c r="K26" s="36"/>
      <c r="L26" s="68">
        <f>'Calculs d''actualisation '!C30</f>
        <v>3410.2841451932391</v>
      </c>
      <c r="M26" s="68">
        <v>2</v>
      </c>
      <c r="N26" s="68">
        <f>95%*L26</f>
        <v>3239.7699379335768</v>
      </c>
      <c r="O26" s="68">
        <f>1.05*L26</f>
        <v>3580.7983524529013</v>
      </c>
      <c r="P26" s="67" t="s">
        <v>327</v>
      </c>
    </row>
    <row r="27" spans="1:129" s="2" customFormat="1" ht="25" x14ac:dyDescent="0.3">
      <c r="A27" s="1"/>
      <c r="B27" s="36"/>
      <c r="C27" s="36"/>
      <c r="D27" s="36"/>
      <c r="E27" s="36"/>
      <c r="F27" s="36"/>
      <c r="G27" s="36"/>
      <c r="H27" s="36"/>
      <c r="I27" s="36"/>
      <c r="J27" s="36"/>
      <c r="K27" s="36"/>
      <c r="L27" s="3"/>
      <c r="M27" s="2" t="s">
        <v>6</v>
      </c>
      <c r="N27" s="3" t="s">
        <v>6</v>
      </c>
      <c r="O27" s="3" t="s">
        <v>6</v>
      </c>
      <c r="P27" s="36"/>
      <c r="BD27"/>
      <c r="BE27"/>
      <c r="BF27"/>
      <c r="BG27"/>
      <c r="BH27"/>
      <c r="BI27"/>
      <c r="BJ27"/>
      <c r="BK27"/>
      <c r="BL27"/>
      <c r="BM27"/>
      <c r="BN27"/>
      <c r="BO27"/>
      <c r="BP27"/>
      <c r="BQ27"/>
      <c r="BR27"/>
      <c r="BS27"/>
      <c r="BT27"/>
      <c r="BU27"/>
      <c r="BV27"/>
      <c r="BW27"/>
      <c r="BX27"/>
      <c r="BY27"/>
      <c r="BZ27"/>
      <c r="CA27"/>
      <c r="CB27"/>
      <c r="CC27"/>
      <c r="CD27"/>
      <c r="CE27"/>
      <c r="CF27"/>
      <c r="CG27"/>
      <c r="CH27"/>
      <c r="CI27"/>
      <c r="CJ27"/>
      <c r="CK27"/>
      <c r="CL27"/>
      <c r="CM27"/>
      <c r="CN27"/>
      <c r="CO27"/>
      <c r="CP27"/>
      <c r="CQ27"/>
      <c r="CR27"/>
      <c r="CS27"/>
      <c r="CT27"/>
      <c r="CU27"/>
      <c r="CV27"/>
      <c r="CW27"/>
      <c r="CX27"/>
      <c r="CY27"/>
      <c r="CZ27"/>
      <c r="DA27"/>
      <c r="DB27"/>
      <c r="DC27"/>
      <c r="DD27"/>
      <c r="DE27"/>
      <c r="DF27"/>
      <c r="DG27"/>
      <c r="DH27"/>
      <c r="DI27"/>
      <c r="DJ27"/>
      <c r="DK27"/>
      <c r="DL27"/>
      <c r="DM27"/>
      <c r="DN27"/>
      <c r="DO27"/>
      <c r="DP27"/>
      <c r="DQ27"/>
      <c r="DR27"/>
      <c r="DS27"/>
      <c r="DT27"/>
      <c r="DU27"/>
      <c r="DV27"/>
      <c r="DW27"/>
      <c r="DX27"/>
      <c r="DY27"/>
    </row>
    <row r="28" spans="1:129" ht="75" x14ac:dyDescent="0.3">
      <c r="A28" s="1">
        <f>1+A26</f>
        <v>13</v>
      </c>
      <c r="B28" s="36" t="s">
        <v>342</v>
      </c>
      <c r="C28" s="36"/>
      <c r="D28" s="36"/>
      <c r="E28" s="36"/>
      <c r="F28" s="36"/>
      <c r="G28" s="36"/>
      <c r="H28" s="36"/>
      <c r="I28" s="36"/>
      <c r="J28" s="36"/>
      <c r="K28" s="36"/>
      <c r="L28" s="68">
        <f>'Calculs d''actualisation '!C31</f>
        <v>587.80454156377868</v>
      </c>
      <c r="M28" s="2">
        <v>3</v>
      </c>
      <c r="N28" s="68">
        <f>95%*L28</f>
        <v>558.41431448558967</v>
      </c>
      <c r="O28" s="68">
        <f>1.05*L28</f>
        <v>617.1947686419677</v>
      </c>
      <c r="P28" s="36" t="s">
        <v>61</v>
      </c>
    </row>
    <row r="29" spans="1:129" x14ac:dyDescent="0.3">
      <c r="B29" s="36"/>
      <c r="C29" s="36"/>
      <c r="D29" s="36"/>
      <c r="E29" s="36"/>
      <c r="F29" s="36"/>
      <c r="G29" s="36"/>
      <c r="H29" s="36"/>
      <c r="I29" s="36"/>
      <c r="J29" s="36"/>
      <c r="K29" s="36"/>
      <c r="L29" s="3"/>
      <c r="N29" s="3"/>
      <c r="O29" s="3"/>
      <c r="P29" s="36"/>
    </row>
    <row r="30" spans="1:129" ht="278" customHeight="1" x14ac:dyDescent="0.3">
      <c r="A30" s="1">
        <f>1+A28</f>
        <v>14</v>
      </c>
      <c r="B30" s="36" t="s">
        <v>113</v>
      </c>
      <c r="C30" s="36"/>
      <c r="D30" s="36"/>
      <c r="E30" s="36"/>
      <c r="F30" s="36"/>
      <c r="G30" s="36"/>
      <c r="H30" s="36"/>
      <c r="I30" s="36"/>
      <c r="J30" s="36"/>
      <c r="K30" s="36"/>
      <c r="L30" s="68">
        <f>L28+L26</f>
        <v>3998.088686757018</v>
      </c>
      <c r="M30" s="68">
        <v>2</v>
      </c>
      <c r="N30" s="68">
        <f>95%*L30</f>
        <v>3798.184252419167</v>
      </c>
      <c r="O30" s="68">
        <f>1.05*L30</f>
        <v>4197.9931210948689</v>
      </c>
      <c r="P30" s="67" t="s">
        <v>328</v>
      </c>
    </row>
    <row r="31" spans="1:129" x14ac:dyDescent="0.3">
      <c r="B31" s="36"/>
      <c r="C31" s="36"/>
      <c r="D31" s="36"/>
      <c r="E31" s="36"/>
      <c r="F31" s="36"/>
      <c r="G31" s="36"/>
      <c r="H31" s="36"/>
      <c r="I31" s="36"/>
      <c r="J31" s="36"/>
      <c r="K31" s="36"/>
      <c r="L31" s="68"/>
      <c r="N31" s="3"/>
      <c r="O31" s="3"/>
      <c r="P31" s="36"/>
    </row>
    <row r="32" spans="1:129" ht="275" x14ac:dyDescent="0.3">
      <c r="A32" s="1">
        <f>A30+1</f>
        <v>15</v>
      </c>
      <c r="B32" s="36" t="s">
        <v>209</v>
      </c>
      <c r="C32" s="36"/>
      <c r="D32" s="36" t="s">
        <v>210</v>
      </c>
      <c r="E32" s="36"/>
      <c r="F32" s="36" t="s">
        <v>211</v>
      </c>
      <c r="G32" s="36"/>
      <c r="H32" s="36" t="s">
        <v>212</v>
      </c>
      <c r="I32" s="36"/>
      <c r="J32" s="36" t="s">
        <v>213</v>
      </c>
      <c r="K32" s="36"/>
      <c r="L32" s="3">
        <v>2</v>
      </c>
      <c r="M32" s="2">
        <v>2</v>
      </c>
      <c r="N32" s="3"/>
      <c r="O32" s="3"/>
      <c r="P32" s="36" t="s">
        <v>293</v>
      </c>
    </row>
    <row r="33" spans="1:16" ht="25" x14ac:dyDescent="0.3">
      <c r="B33" s="118" t="s">
        <v>6</v>
      </c>
      <c r="C33" s="36"/>
      <c r="D33" s="36"/>
      <c r="E33" s="36"/>
      <c r="F33" s="36"/>
      <c r="G33" s="36"/>
      <c r="H33" s="36"/>
      <c r="I33" s="36"/>
      <c r="J33" s="36"/>
      <c r="K33" s="36"/>
      <c r="L33" s="3"/>
      <c r="N33" s="3"/>
      <c r="O33" s="3"/>
      <c r="P33" s="36"/>
    </row>
    <row r="34" spans="1:16" ht="409.6" x14ac:dyDescent="0.3">
      <c r="A34" s="1">
        <f>1+A32</f>
        <v>16</v>
      </c>
      <c r="B34" s="36" t="s">
        <v>114</v>
      </c>
      <c r="C34" s="36"/>
      <c r="D34" s="36" t="s">
        <v>215</v>
      </c>
      <c r="E34" s="36"/>
      <c r="F34" s="36" t="s">
        <v>214</v>
      </c>
      <c r="G34" s="36"/>
      <c r="H34" s="36" t="s">
        <v>216</v>
      </c>
      <c r="I34" s="36"/>
      <c r="J34" s="36" t="s">
        <v>289</v>
      </c>
      <c r="K34" s="36"/>
      <c r="L34" s="3">
        <v>1</v>
      </c>
      <c r="M34" s="2">
        <v>2</v>
      </c>
      <c r="N34" s="3"/>
      <c r="O34" s="3"/>
      <c r="P34" s="36" t="s">
        <v>338</v>
      </c>
    </row>
    <row r="35" spans="1:16" x14ac:dyDescent="0.3">
      <c r="B35" s="36"/>
      <c r="C35" s="36"/>
      <c r="D35" s="36"/>
      <c r="E35" s="36"/>
      <c r="F35" s="36"/>
      <c r="G35" s="36"/>
      <c r="H35" s="36"/>
      <c r="I35" s="36"/>
      <c r="J35" s="36"/>
      <c r="K35" s="36"/>
      <c r="L35" s="3"/>
      <c r="N35" s="3"/>
      <c r="O35" s="3"/>
      <c r="P35" s="36"/>
    </row>
    <row r="36" spans="1:16" ht="409" customHeight="1" x14ac:dyDescent="0.3">
      <c r="A36" s="1">
        <f>A34+1</f>
        <v>17</v>
      </c>
      <c r="B36" s="36" t="s">
        <v>140</v>
      </c>
      <c r="C36" s="36"/>
      <c r="D36" s="36" t="s">
        <v>217</v>
      </c>
      <c r="E36" s="36"/>
      <c r="F36" s="36" t="s">
        <v>141</v>
      </c>
      <c r="G36" s="36"/>
      <c r="H36" s="36" t="s">
        <v>281</v>
      </c>
      <c r="I36" s="36"/>
      <c r="J36" s="36" t="s">
        <v>70</v>
      </c>
      <c r="K36" s="36"/>
      <c r="L36" s="3">
        <v>3</v>
      </c>
      <c r="M36" s="2">
        <v>2</v>
      </c>
      <c r="N36" s="3"/>
      <c r="O36" s="3"/>
      <c r="P36" s="36" t="s">
        <v>294</v>
      </c>
    </row>
    <row r="37" spans="1:16" x14ac:dyDescent="0.3">
      <c r="B37" s="36"/>
      <c r="C37" s="36"/>
      <c r="D37" s="36"/>
      <c r="E37" s="36"/>
      <c r="F37" s="36"/>
      <c r="G37" s="36"/>
      <c r="H37" s="36"/>
      <c r="I37" s="36"/>
      <c r="J37" s="36"/>
      <c r="K37" s="36"/>
      <c r="L37" s="3"/>
      <c r="N37" s="3"/>
      <c r="O37" s="3"/>
      <c r="P37" s="36"/>
    </row>
    <row r="38" spans="1:16" ht="150" customHeight="1" x14ac:dyDescent="0.3">
      <c r="A38" s="1">
        <f>1+A36</f>
        <v>18</v>
      </c>
      <c r="B38" s="36" t="s">
        <v>109</v>
      </c>
      <c r="C38" s="36"/>
      <c r="D38" s="36"/>
      <c r="E38" s="36"/>
      <c r="F38" s="36"/>
      <c r="G38" s="36"/>
      <c r="H38" s="36"/>
      <c r="I38" s="36"/>
      <c r="J38" s="36"/>
      <c r="K38" s="36"/>
      <c r="L38" s="68">
        <f>3583-5%*1741-'Calculs d''actualisation '!C11+39.4+40.3</f>
        <v>3464.4500000000003</v>
      </c>
      <c r="M38" s="2">
        <v>2</v>
      </c>
      <c r="N38" s="68">
        <f>L38*0.95</f>
        <v>3291.2275</v>
      </c>
      <c r="O38" s="68">
        <f>L38*1.05</f>
        <v>3637.6725000000006</v>
      </c>
      <c r="P38" s="67" t="s">
        <v>329</v>
      </c>
    </row>
    <row r="39" spans="1:16" x14ac:dyDescent="0.3">
      <c r="B39" s="36"/>
      <c r="C39" s="36"/>
      <c r="D39" s="36"/>
      <c r="E39" s="36"/>
      <c r="F39" s="36"/>
      <c r="G39" s="36"/>
      <c r="H39" s="36"/>
      <c r="I39" s="36"/>
      <c r="J39" s="36"/>
      <c r="K39" s="36"/>
      <c r="L39" s="3"/>
      <c r="N39" s="3"/>
      <c r="O39" s="4"/>
      <c r="P39" s="36"/>
    </row>
    <row r="40" spans="1:16" ht="50" x14ac:dyDescent="0.3">
      <c r="A40" s="1">
        <f>1+A38</f>
        <v>19</v>
      </c>
      <c r="B40" s="36" t="s">
        <v>115</v>
      </c>
      <c r="C40" s="36"/>
      <c r="D40" s="36"/>
      <c r="E40" s="36"/>
      <c r="F40" s="36"/>
      <c r="G40" s="36"/>
      <c r="H40" s="36"/>
      <c r="I40" s="36"/>
      <c r="J40" s="36"/>
      <c r="K40" s="36"/>
      <c r="L40" s="68">
        <f>'Calculs d''actualisation '!C34</f>
        <v>533.63868675701769</v>
      </c>
      <c r="M40" s="68">
        <v>1</v>
      </c>
      <c r="N40" s="68">
        <f>L40*0.95</f>
        <v>506.95675241916678</v>
      </c>
      <c r="O40" s="68">
        <f>L40*1.05</f>
        <v>560.32062109486856</v>
      </c>
      <c r="P40" s="36" t="s">
        <v>330</v>
      </c>
    </row>
    <row r="41" spans="1:16" x14ac:dyDescent="0.3">
      <c r="B41" s="36"/>
      <c r="C41" s="36"/>
      <c r="D41" s="36"/>
      <c r="E41" s="36"/>
      <c r="F41" s="36"/>
      <c r="G41" s="36"/>
      <c r="H41" s="36"/>
      <c r="I41" s="36"/>
      <c r="J41" s="36"/>
      <c r="K41" s="36"/>
      <c r="L41" s="68"/>
      <c r="N41" s="4"/>
      <c r="O41" s="4"/>
      <c r="P41" s="36"/>
    </row>
    <row r="42" spans="1:16" ht="75" x14ac:dyDescent="0.3">
      <c r="A42" s="1">
        <f>A40+1</f>
        <v>20</v>
      </c>
      <c r="B42" s="36" t="s">
        <v>116</v>
      </c>
      <c r="C42" s="36"/>
      <c r="D42" s="36"/>
      <c r="E42" s="36"/>
      <c r="F42" s="36"/>
      <c r="G42" s="36"/>
      <c r="H42" s="36"/>
      <c r="I42" s="36"/>
      <c r="J42" s="36"/>
      <c r="K42" s="36"/>
      <c r="L42" s="17">
        <f>161-4.3</f>
        <v>156.69999999999999</v>
      </c>
      <c r="M42" s="58">
        <v>2</v>
      </c>
      <c r="N42" s="17">
        <f>L42*0.995</f>
        <v>155.91649999999998</v>
      </c>
      <c r="O42" s="17">
        <f>L42*1.005</f>
        <v>157.48349999999996</v>
      </c>
      <c r="P42" s="36" t="s">
        <v>218</v>
      </c>
    </row>
    <row r="43" spans="1:16" x14ac:dyDescent="0.3">
      <c r="B43" s="36"/>
      <c r="C43" s="36"/>
      <c r="D43" s="36"/>
      <c r="E43" s="36"/>
      <c r="F43" s="36"/>
      <c r="G43" s="36"/>
      <c r="H43" s="36"/>
      <c r="I43" s="36"/>
      <c r="J43" s="36"/>
      <c r="K43" s="36"/>
      <c r="L43" s="17"/>
      <c r="N43" s="3"/>
      <c r="O43" s="3"/>
      <c r="P43" s="36"/>
    </row>
    <row r="44" spans="1:16" ht="75" x14ac:dyDescent="0.3">
      <c r="A44" s="1">
        <f>1+A42</f>
        <v>21</v>
      </c>
      <c r="B44" s="36" t="s">
        <v>219</v>
      </c>
      <c r="C44" s="36"/>
      <c r="D44" s="36"/>
      <c r="E44" s="36"/>
      <c r="F44" s="36"/>
      <c r="G44" s="36"/>
      <c r="H44" s="36"/>
      <c r="I44" s="36"/>
      <c r="J44" s="36" t="s">
        <v>6</v>
      </c>
      <c r="K44" s="36"/>
      <c r="L44" s="17">
        <f>L40/L42</f>
        <v>3.4054798133823723</v>
      </c>
      <c r="M44" s="2">
        <v>1</v>
      </c>
      <c r="N44" s="39">
        <f>L44*0.95</f>
        <v>3.2352058227132536</v>
      </c>
      <c r="O44" s="39">
        <f>L44*1.05</f>
        <v>3.5757538040514909</v>
      </c>
      <c r="P44" s="67" t="s">
        <v>331</v>
      </c>
    </row>
    <row r="45" spans="1:16" x14ac:dyDescent="0.3">
      <c r="B45" s="36"/>
      <c r="C45" s="36"/>
      <c r="D45" s="36"/>
      <c r="E45" s="36"/>
      <c r="F45" s="36"/>
      <c r="G45" s="36"/>
      <c r="H45" s="36"/>
      <c r="I45" s="36"/>
      <c r="J45" s="36"/>
      <c r="K45" s="36"/>
      <c r="L45" s="4"/>
      <c r="N45" s="3"/>
      <c r="O45" s="3"/>
      <c r="P45" s="36"/>
    </row>
    <row r="46" spans="1:16" ht="100" x14ac:dyDescent="0.3">
      <c r="A46" s="1">
        <f>1+A44</f>
        <v>22</v>
      </c>
      <c r="B46" s="36" t="s">
        <v>117</v>
      </c>
      <c r="C46" s="36"/>
      <c r="D46" s="36" t="s">
        <v>230</v>
      </c>
      <c r="E46" s="36"/>
      <c r="F46" s="36" t="s">
        <v>231</v>
      </c>
      <c r="G46" s="36"/>
      <c r="H46" s="36" t="s">
        <v>232</v>
      </c>
      <c r="I46" s="36"/>
      <c r="J46" s="36" t="s">
        <v>234</v>
      </c>
      <c r="K46" s="36"/>
      <c r="L46" s="3">
        <v>2</v>
      </c>
      <c r="M46" s="2">
        <v>2</v>
      </c>
      <c r="N46" s="3"/>
      <c r="O46" s="3"/>
      <c r="P46" s="74" t="s">
        <v>332</v>
      </c>
    </row>
    <row r="47" spans="1:16" x14ac:dyDescent="0.3">
      <c r="B47" s="36"/>
      <c r="C47" s="36"/>
      <c r="D47" s="36"/>
      <c r="E47" s="36"/>
      <c r="F47" s="36"/>
      <c r="G47" s="36"/>
      <c r="H47" s="36"/>
      <c r="I47" s="36"/>
      <c r="J47" s="36"/>
      <c r="K47" s="36"/>
      <c r="L47" s="3"/>
      <c r="N47" s="3"/>
      <c r="O47" s="3"/>
      <c r="P47" s="36"/>
    </row>
    <row r="48" spans="1:16" ht="75" x14ac:dyDescent="0.3">
      <c r="A48" s="1">
        <f>1+A46</f>
        <v>23</v>
      </c>
      <c r="B48" s="36" t="s">
        <v>118</v>
      </c>
      <c r="C48" s="36"/>
      <c r="D48" s="36" t="s">
        <v>230</v>
      </c>
      <c r="E48" s="36"/>
      <c r="F48" s="36" t="s">
        <v>231</v>
      </c>
      <c r="G48" s="36"/>
      <c r="H48" s="36" t="s">
        <v>232</v>
      </c>
      <c r="I48" s="36"/>
      <c r="J48" s="36" t="s">
        <v>233</v>
      </c>
      <c r="K48" s="36"/>
      <c r="L48" s="3">
        <v>1</v>
      </c>
      <c r="M48" s="2">
        <v>2</v>
      </c>
      <c r="N48" s="3"/>
      <c r="P48" s="74" t="s">
        <v>220</v>
      </c>
    </row>
    <row r="49" spans="1:35" x14ac:dyDescent="0.3">
      <c r="B49" s="36"/>
      <c r="C49" s="36"/>
      <c r="D49" s="36"/>
      <c r="E49" s="36"/>
      <c r="F49" s="36"/>
      <c r="G49" s="36"/>
      <c r="H49" s="36"/>
      <c r="I49" s="36"/>
      <c r="J49" s="36"/>
      <c r="K49" s="36"/>
      <c r="L49" s="3"/>
      <c r="N49" s="3"/>
      <c r="P49" s="74"/>
    </row>
    <row r="50" spans="1:35" ht="175" x14ac:dyDescent="0.3">
      <c r="A50" s="1">
        <f>1+A48</f>
        <v>24</v>
      </c>
      <c r="B50" s="36" t="s">
        <v>333</v>
      </c>
      <c r="C50" s="36"/>
      <c r="D50" s="36" t="s">
        <v>142</v>
      </c>
      <c r="E50" s="36"/>
      <c r="F50" s="36" t="s">
        <v>143</v>
      </c>
      <c r="G50" s="36"/>
      <c r="H50" s="36" t="s">
        <v>144</v>
      </c>
      <c r="I50" s="36"/>
      <c r="J50" s="36" t="s">
        <v>145</v>
      </c>
      <c r="K50" s="36"/>
      <c r="L50" s="3">
        <v>3</v>
      </c>
      <c r="M50" s="2">
        <v>3</v>
      </c>
      <c r="N50" s="3"/>
      <c r="P50" s="74" t="s">
        <v>334</v>
      </c>
    </row>
    <row r="51" spans="1:35" x14ac:dyDescent="0.3">
      <c r="B51" s="36"/>
      <c r="C51" s="36"/>
      <c r="D51" s="36"/>
      <c r="E51" s="36"/>
      <c r="F51" s="36"/>
      <c r="G51" s="36"/>
      <c r="H51" s="36"/>
      <c r="I51" s="36"/>
      <c r="J51" s="36"/>
      <c r="K51" s="36"/>
      <c r="L51" s="3"/>
      <c r="N51" s="3"/>
      <c r="P51" s="36"/>
    </row>
    <row r="52" spans="1:35" ht="314" customHeight="1" x14ac:dyDescent="0.3">
      <c r="A52" s="1">
        <f>A50+1</f>
        <v>25</v>
      </c>
      <c r="B52" s="36" t="s">
        <v>221</v>
      </c>
      <c r="C52" s="36"/>
      <c r="D52" s="36" t="s">
        <v>226</v>
      </c>
      <c r="E52" s="36"/>
      <c r="F52" s="36" t="s">
        <v>227</v>
      </c>
      <c r="G52" s="36"/>
      <c r="H52" s="36" t="s">
        <v>228</v>
      </c>
      <c r="I52" s="36"/>
      <c r="J52" s="36" t="s">
        <v>229</v>
      </c>
      <c r="K52" s="36"/>
      <c r="L52" s="3">
        <v>1</v>
      </c>
      <c r="M52" s="2">
        <v>2</v>
      </c>
      <c r="N52" s="3"/>
      <c r="P52" s="36" t="s">
        <v>119</v>
      </c>
    </row>
    <row r="53" spans="1:35" x14ac:dyDescent="0.3">
      <c r="B53" s="36"/>
      <c r="C53" s="36"/>
      <c r="D53" s="36"/>
      <c r="E53" s="36"/>
      <c r="F53" s="36"/>
      <c r="G53" s="36"/>
      <c r="H53" s="36"/>
      <c r="I53" s="36"/>
      <c r="J53" s="36"/>
      <c r="K53" s="36"/>
      <c r="L53" s="3"/>
      <c r="N53" s="3"/>
      <c r="P53" s="36"/>
    </row>
    <row r="54" spans="1:35" ht="85" customHeight="1" x14ac:dyDescent="0.3">
      <c r="A54" s="1">
        <f>A52+1</f>
        <v>26</v>
      </c>
      <c r="B54" s="36" t="s">
        <v>42</v>
      </c>
      <c r="C54" s="36"/>
      <c r="D54" s="36" t="s">
        <v>222</v>
      </c>
      <c r="E54" s="36"/>
      <c r="F54" s="36" t="s">
        <v>223</v>
      </c>
      <c r="G54" s="36"/>
      <c r="H54" s="36" t="s">
        <v>224</v>
      </c>
      <c r="I54" s="36"/>
      <c r="J54" s="36" t="s">
        <v>225</v>
      </c>
      <c r="K54" s="36"/>
      <c r="L54" s="3">
        <v>3</v>
      </c>
      <c r="M54" s="2">
        <v>2</v>
      </c>
      <c r="N54" s="3"/>
      <c r="P54" s="36" t="s">
        <v>62</v>
      </c>
    </row>
    <row r="55" spans="1:35" x14ac:dyDescent="0.3">
      <c r="B55" s="36"/>
      <c r="C55" s="36"/>
      <c r="D55" s="36"/>
      <c r="E55" s="36"/>
      <c r="F55" s="36"/>
      <c r="G55" s="36"/>
      <c r="H55" s="36"/>
      <c r="I55" s="36"/>
      <c r="J55" s="36"/>
      <c r="K55" s="36"/>
      <c r="L55" s="3"/>
      <c r="N55" s="3"/>
      <c r="P55" s="36"/>
    </row>
    <row r="56" spans="1:35" ht="125" x14ac:dyDescent="0.3">
      <c r="A56" s="1">
        <f>A54+1</f>
        <v>27</v>
      </c>
      <c r="B56" s="36" t="s">
        <v>146</v>
      </c>
      <c r="C56" s="36"/>
      <c r="D56" s="36"/>
      <c r="E56" s="36"/>
      <c r="F56" s="36"/>
      <c r="G56" s="36"/>
      <c r="H56" s="36"/>
      <c r="I56" s="36"/>
      <c r="J56" s="36" t="s">
        <v>6</v>
      </c>
      <c r="K56" s="36"/>
      <c r="L56" s="69">
        <f>'Annexe 5'!G28</f>
        <v>4967</v>
      </c>
      <c r="M56" s="69">
        <v>3</v>
      </c>
      <c r="N56" s="69">
        <f>L56*0.95</f>
        <v>4718.6499999999996</v>
      </c>
      <c r="O56" s="69">
        <f>L56*1.05</f>
        <v>5215.3500000000004</v>
      </c>
      <c r="P56" s="36" t="s">
        <v>235</v>
      </c>
    </row>
    <row r="57" spans="1:35" x14ac:dyDescent="0.3">
      <c r="B57" s="36"/>
      <c r="C57" s="36"/>
      <c r="D57" s="36"/>
      <c r="E57" s="36"/>
      <c r="F57" s="36"/>
      <c r="G57" s="36"/>
      <c r="H57" s="36"/>
      <c r="I57" s="36"/>
      <c r="J57" s="36"/>
      <c r="K57" s="36"/>
      <c r="L57" s="69"/>
      <c r="M57" s="69"/>
      <c r="N57" s="69"/>
      <c r="O57" s="69"/>
      <c r="P57" s="36"/>
      <c r="S57" s="2" t="s">
        <v>6</v>
      </c>
      <c r="T57" s="2" t="s">
        <v>6</v>
      </c>
      <c r="U57" s="2" t="s">
        <v>6</v>
      </c>
      <c r="V57" s="2" t="s">
        <v>6</v>
      </c>
      <c r="W57" s="2" t="s">
        <v>6</v>
      </c>
      <c r="X57" s="2" t="s">
        <v>6</v>
      </c>
      <c r="Y57" s="2" t="s">
        <v>6</v>
      </c>
      <c r="Z57" s="2" t="s">
        <v>6</v>
      </c>
    </row>
    <row r="58" spans="1:35" ht="100" x14ac:dyDescent="0.3">
      <c r="A58" s="1">
        <f>A56+1</f>
        <v>28</v>
      </c>
      <c r="B58" s="36" t="s">
        <v>147</v>
      </c>
      <c r="C58" s="36"/>
      <c r="D58" s="36"/>
      <c r="E58" s="36"/>
      <c r="F58" s="36"/>
      <c r="G58" s="36"/>
      <c r="H58" s="36"/>
      <c r="I58" s="36"/>
      <c r="J58" s="36"/>
      <c r="K58" s="36"/>
      <c r="L58" s="69">
        <f>'Annexe 5'!G30</f>
        <v>4757</v>
      </c>
      <c r="M58" s="69">
        <v>2</v>
      </c>
      <c r="N58" s="69">
        <f>L58*0.95</f>
        <v>4519.1499999999996</v>
      </c>
      <c r="O58" s="69">
        <f>L58*1.05</f>
        <v>4994.8500000000004</v>
      </c>
      <c r="P58" s="36" t="s">
        <v>335</v>
      </c>
    </row>
    <row r="59" spans="1:35" x14ac:dyDescent="0.3">
      <c r="B59" s="36"/>
      <c r="C59" s="36"/>
      <c r="D59" s="36"/>
      <c r="E59" s="36"/>
      <c r="F59" s="36"/>
      <c r="G59" s="36"/>
      <c r="H59" s="36"/>
      <c r="I59" s="36"/>
      <c r="J59" s="36"/>
      <c r="K59" s="36"/>
      <c r="L59" s="69"/>
      <c r="M59" s="69"/>
      <c r="N59" s="69"/>
      <c r="O59" s="69"/>
      <c r="P59" s="36"/>
    </row>
    <row r="60" spans="1:35" ht="75" x14ac:dyDescent="0.3">
      <c r="A60" s="1">
        <f>A58+1</f>
        <v>29</v>
      </c>
      <c r="B60" s="36" t="s">
        <v>148</v>
      </c>
      <c r="C60" s="36"/>
      <c r="D60" s="36" t="s">
        <v>6</v>
      </c>
      <c r="E60" s="36"/>
      <c r="F60" s="36" t="s">
        <v>6</v>
      </c>
      <c r="G60" s="36"/>
      <c r="H60" s="36" t="s">
        <v>6</v>
      </c>
      <c r="I60" s="36"/>
      <c r="J60" s="36" t="s">
        <v>6</v>
      </c>
      <c r="K60" s="36"/>
      <c r="L60" s="70">
        <f>'Annexe 5'!G32*100</f>
        <v>4.4023544250578093</v>
      </c>
      <c r="M60" s="69">
        <v>1</v>
      </c>
      <c r="N60" s="70">
        <f>L60*0.95</f>
        <v>4.1822367038049189</v>
      </c>
      <c r="O60" s="70">
        <f>L60*1.05</f>
        <v>4.6224721463106997</v>
      </c>
      <c r="P60" s="36" t="s">
        <v>336</v>
      </c>
    </row>
    <row r="61" spans="1:35" x14ac:dyDescent="0.3">
      <c r="B61" s="36"/>
      <c r="C61" s="36"/>
      <c r="D61" s="36"/>
      <c r="E61" s="36"/>
      <c r="F61" s="36"/>
      <c r="G61" s="36"/>
      <c r="H61" s="36"/>
      <c r="I61" s="36"/>
      <c r="J61" s="36"/>
      <c r="K61" s="36"/>
      <c r="L61" s="69"/>
      <c r="M61" s="69"/>
      <c r="N61" s="69"/>
      <c r="O61" s="69"/>
      <c r="P61" s="36"/>
    </row>
    <row r="62" spans="1:35" ht="100" x14ac:dyDescent="0.3">
      <c r="A62" s="1">
        <f>A60+1</f>
        <v>30</v>
      </c>
      <c r="B62" s="36" t="s">
        <v>69</v>
      </c>
      <c r="C62" s="36"/>
      <c r="D62" s="36" t="s">
        <v>149</v>
      </c>
      <c r="E62" s="36"/>
      <c r="F62" s="36" t="s">
        <v>237</v>
      </c>
      <c r="G62" s="36"/>
      <c r="H62" s="132" t="s">
        <v>300</v>
      </c>
      <c r="I62" s="36"/>
      <c r="J62" s="36" t="s">
        <v>238</v>
      </c>
      <c r="K62" s="36"/>
      <c r="L62" s="69">
        <v>1</v>
      </c>
      <c r="M62" s="69">
        <v>2</v>
      </c>
      <c r="N62" s="69"/>
      <c r="O62" s="69"/>
      <c r="P62" s="36" t="s">
        <v>239</v>
      </c>
      <c r="AA62" s="44" t="s">
        <v>6</v>
      </c>
    </row>
    <row r="63" spans="1:35" x14ac:dyDescent="0.3">
      <c r="B63" s="36"/>
      <c r="C63" s="36"/>
      <c r="D63" s="36"/>
      <c r="E63" s="36"/>
      <c r="F63" s="36"/>
      <c r="G63" s="36"/>
      <c r="H63" s="36"/>
      <c r="I63" s="36"/>
      <c r="J63" s="36"/>
      <c r="K63" s="36"/>
      <c r="L63" s="69"/>
      <c r="M63" s="69"/>
      <c r="N63" s="69"/>
      <c r="O63" s="69"/>
      <c r="P63" s="36"/>
    </row>
    <row r="64" spans="1:35" ht="250" x14ac:dyDescent="0.3">
      <c r="A64" s="1">
        <f>A62+1</f>
        <v>31</v>
      </c>
      <c r="B64" s="36" t="s">
        <v>301</v>
      </c>
      <c r="C64" s="36"/>
      <c r="D64" s="36" t="s">
        <v>240</v>
      </c>
      <c r="E64" s="36"/>
      <c r="F64" s="36" t="s">
        <v>241</v>
      </c>
      <c r="G64" s="36"/>
      <c r="H64" s="36" t="s">
        <v>242</v>
      </c>
      <c r="I64" s="36"/>
      <c r="J64" s="36" t="s">
        <v>150</v>
      </c>
      <c r="K64" s="36"/>
      <c r="L64" s="69">
        <v>4</v>
      </c>
      <c r="M64" s="69">
        <v>2</v>
      </c>
      <c r="N64" s="69"/>
      <c r="O64" s="69"/>
      <c r="P64" s="36" t="s">
        <v>295</v>
      </c>
      <c r="AA64" s="44" t="s">
        <v>6</v>
      </c>
      <c r="AI64" s="26"/>
    </row>
    <row r="65" spans="1:35" x14ac:dyDescent="0.3">
      <c r="B65" s="36"/>
      <c r="C65" s="36"/>
      <c r="D65" s="36"/>
      <c r="E65" s="36"/>
      <c r="F65" s="36"/>
      <c r="G65" s="36"/>
      <c r="H65" s="36"/>
      <c r="I65" s="36"/>
      <c r="J65" s="36"/>
      <c r="K65" s="36"/>
      <c r="L65" s="69"/>
      <c r="M65" s="69"/>
      <c r="N65" s="69"/>
      <c r="O65" s="69"/>
      <c r="P65" s="36"/>
      <c r="S65" s="26"/>
      <c r="T65" s="26"/>
      <c r="U65" s="26"/>
      <c r="V65" s="26"/>
      <c r="W65" s="26"/>
      <c r="X65" s="26"/>
      <c r="Y65" s="26"/>
      <c r="Z65" s="26"/>
      <c r="AI65" s="119"/>
    </row>
    <row r="66" spans="1:35" ht="100" x14ac:dyDescent="0.3">
      <c r="A66" s="1">
        <f>A64+1</f>
        <v>32</v>
      </c>
      <c r="B66" s="36" t="s">
        <v>151</v>
      </c>
      <c r="C66" s="36"/>
      <c r="D66" s="36" t="s">
        <v>243</v>
      </c>
      <c r="E66" s="36"/>
      <c r="F66" s="36" t="s">
        <v>244</v>
      </c>
      <c r="G66" s="36"/>
      <c r="H66" s="36" t="s">
        <v>245</v>
      </c>
      <c r="I66" s="36"/>
      <c r="J66" s="36" t="s">
        <v>246</v>
      </c>
      <c r="K66" s="36"/>
      <c r="L66" s="69">
        <v>4</v>
      </c>
      <c r="M66" s="69">
        <v>2</v>
      </c>
      <c r="N66" s="69"/>
      <c r="O66" s="69"/>
      <c r="P66" s="36" t="s">
        <v>247</v>
      </c>
      <c r="S66" s="26"/>
      <c r="T66" s="26"/>
      <c r="U66" s="26"/>
      <c r="V66" s="26"/>
      <c r="W66" s="26"/>
      <c r="X66" s="26"/>
      <c r="Y66" s="26"/>
      <c r="Z66" s="120"/>
      <c r="AA66" s="121" t="s">
        <v>6</v>
      </c>
      <c r="AI66" s="119"/>
    </row>
    <row r="67" spans="1:35" ht="25" x14ac:dyDescent="0.3">
      <c r="B67" s="36" t="s">
        <v>6</v>
      </c>
      <c r="C67" s="36"/>
      <c r="D67" s="36"/>
      <c r="E67" s="36"/>
      <c r="F67" s="36"/>
      <c r="G67" s="36"/>
      <c r="H67" s="36"/>
      <c r="I67" s="36"/>
      <c r="J67" s="36"/>
      <c r="K67" s="36"/>
      <c r="L67" s="69"/>
      <c r="M67" s="69"/>
      <c r="N67" s="69"/>
      <c r="O67" s="69"/>
      <c r="P67" s="36"/>
      <c r="T67" s="26"/>
      <c r="U67" s="122" t="s">
        <v>6</v>
      </c>
      <c r="V67" s="122" t="s">
        <v>6</v>
      </c>
      <c r="W67" s="122" t="s">
        <v>6</v>
      </c>
      <c r="X67" s="122" t="s">
        <v>6</v>
      </c>
      <c r="Y67" s="122" t="s">
        <v>6</v>
      </c>
      <c r="Z67" s="122" t="s">
        <v>6</v>
      </c>
      <c r="AI67" s="119"/>
    </row>
    <row r="68" spans="1:35" ht="144" customHeight="1" x14ac:dyDescent="0.3">
      <c r="A68" s="1">
        <f>A66+1</f>
        <v>33</v>
      </c>
      <c r="B68" s="36" t="s">
        <v>152</v>
      </c>
      <c r="C68" s="36"/>
      <c r="D68" s="36" t="s">
        <v>248</v>
      </c>
      <c r="E68" s="36"/>
      <c r="F68" s="36" t="s">
        <v>249</v>
      </c>
      <c r="G68" s="36"/>
      <c r="H68" s="36" t="s">
        <v>251</v>
      </c>
      <c r="I68" s="36"/>
      <c r="J68" s="36" t="s">
        <v>250</v>
      </c>
      <c r="K68" s="36"/>
      <c r="L68" s="3">
        <v>2</v>
      </c>
      <c r="M68" s="2">
        <v>3</v>
      </c>
      <c r="N68" s="48"/>
      <c r="O68" s="48"/>
      <c r="P68" s="36" t="s">
        <v>252</v>
      </c>
      <c r="T68" s="28"/>
      <c r="U68" s="26"/>
      <c r="V68" s="122"/>
      <c r="W68" s="122"/>
      <c r="X68" s="120"/>
      <c r="Y68" s="122" t="s">
        <v>6</v>
      </c>
      <c r="Z68" s="123"/>
      <c r="AI68" s="119"/>
    </row>
    <row r="69" spans="1:35" x14ac:dyDescent="0.3">
      <c r="B69" s="36"/>
      <c r="C69" s="36"/>
      <c r="D69" s="36"/>
      <c r="E69" s="36"/>
      <c r="F69" s="36"/>
      <c r="G69" s="36"/>
      <c r="H69" s="36"/>
      <c r="I69" s="36"/>
      <c r="J69" s="36"/>
      <c r="K69" s="36"/>
      <c r="L69" s="3"/>
      <c r="N69" s="48"/>
      <c r="O69" s="48"/>
      <c r="P69" s="36"/>
      <c r="T69" s="28"/>
      <c r="U69" s="26"/>
      <c r="V69" s="122"/>
      <c r="W69" s="122"/>
      <c r="X69" s="120"/>
      <c r="Y69" s="122"/>
      <c r="Z69" s="123"/>
      <c r="AI69" s="119"/>
    </row>
    <row r="70" spans="1:35" ht="100" x14ac:dyDescent="0.3">
      <c r="A70" s="1">
        <f>A68+1</f>
        <v>34</v>
      </c>
      <c r="B70" s="36" t="s">
        <v>302</v>
      </c>
      <c r="C70" s="36"/>
      <c r="D70" s="36" t="s">
        <v>6</v>
      </c>
      <c r="E70" s="36"/>
      <c r="F70" s="36" t="s">
        <v>6</v>
      </c>
      <c r="G70" s="36"/>
      <c r="H70" s="36" t="s">
        <v>6</v>
      </c>
      <c r="I70" s="36"/>
      <c r="J70" s="36" t="s">
        <v>6</v>
      </c>
      <c r="K70" s="36"/>
      <c r="L70" s="17">
        <f>(('Annexe 6'!B30/'Annexe 6'!B15)^(1/3)-1)*100</f>
        <v>0.54108283908842481</v>
      </c>
      <c r="M70" s="2">
        <v>1</v>
      </c>
      <c r="N70" s="48"/>
      <c r="O70" s="48"/>
      <c r="P70" s="36" t="s">
        <v>257</v>
      </c>
      <c r="T70" s="28"/>
      <c r="U70" s="26"/>
      <c r="V70" s="122"/>
      <c r="W70" s="122"/>
      <c r="X70" s="120"/>
      <c r="Y70" s="122"/>
      <c r="Z70" s="123"/>
      <c r="AA70" s="26"/>
      <c r="AB70" s="26"/>
      <c r="AC70" s="26"/>
      <c r="AD70" s="26"/>
      <c r="AE70" s="26"/>
      <c r="AF70" s="26"/>
      <c r="AG70" s="26"/>
      <c r="AH70" s="26"/>
      <c r="AI70" s="123"/>
    </row>
    <row r="71" spans="1:35" x14ac:dyDescent="0.3">
      <c r="B71" s="36"/>
      <c r="C71" s="36"/>
      <c r="D71" s="36"/>
      <c r="E71" s="36"/>
      <c r="F71" s="36"/>
      <c r="G71" s="36"/>
      <c r="H71" s="36"/>
      <c r="I71" s="36"/>
      <c r="J71" s="36"/>
      <c r="K71" s="36"/>
      <c r="L71" s="3"/>
      <c r="N71" s="48"/>
      <c r="O71" s="48"/>
      <c r="P71" s="36"/>
      <c r="T71" s="28"/>
      <c r="U71" s="26"/>
      <c r="V71" s="122"/>
      <c r="W71" s="122"/>
      <c r="X71" s="120"/>
      <c r="Y71" s="122"/>
      <c r="Z71" s="123"/>
      <c r="AA71" s="120"/>
      <c r="AB71" s="120"/>
      <c r="AC71" s="120"/>
      <c r="AD71" s="120"/>
      <c r="AE71" s="119"/>
      <c r="AF71" s="119"/>
      <c r="AG71" s="119"/>
      <c r="AH71" s="119"/>
      <c r="AI71" s="123"/>
    </row>
    <row r="72" spans="1:35" ht="100" x14ac:dyDescent="0.3">
      <c r="A72" s="1">
        <f>A70+1</f>
        <v>35</v>
      </c>
      <c r="B72" s="36" t="s">
        <v>166</v>
      </c>
      <c r="C72" s="36"/>
      <c r="D72" s="36" t="s">
        <v>6</v>
      </c>
      <c r="E72" s="36" t="s">
        <v>6</v>
      </c>
      <c r="F72" s="36" t="s">
        <v>6</v>
      </c>
      <c r="G72" s="36"/>
      <c r="H72" s="36" t="s">
        <v>6</v>
      </c>
      <c r="I72" s="36"/>
      <c r="J72" s="36"/>
      <c r="K72" s="36"/>
      <c r="L72" s="17">
        <f>(('Annexe 6'!B31/'Annexe 6'!B16)^(1/3)-1)*100</f>
        <v>-4.1571338267954232</v>
      </c>
      <c r="M72" s="2">
        <v>1</v>
      </c>
      <c r="N72" s="48"/>
      <c r="O72" s="48"/>
      <c r="P72" s="36" t="s">
        <v>258</v>
      </c>
      <c r="T72" s="28"/>
      <c r="U72" s="26"/>
      <c r="V72" s="122"/>
      <c r="W72" s="122"/>
      <c r="X72" s="120"/>
      <c r="Y72" s="122"/>
      <c r="Z72" s="123"/>
      <c r="AA72" s="122" t="s">
        <v>6</v>
      </c>
      <c r="AB72" s="122" t="s">
        <v>6</v>
      </c>
      <c r="AC72" s="123" t="s">
        <v>6</v>
      </c>
      <c r="AD72" s="123"/>
      <c r="AE72" s="123"/>
      <c r="AF72" s="123"/>
      <c r="AG72" s="123"/>
      <c r="AH72" s="123"/>
      <c r="AI72" s="123"/>
    </row>
    <row r="73" spans="1:35" x14ac:dyDescent="0.3">
      <c r="B73" s="36"/>
      <c r="C73" s="36"/>
      <c r="D73" s="36"/>
      <c r="E73" s="36"/>
      <c r="F73" s="36"/>
      <c r="G73" s="36"/>
      <c r="H73" s="36"/>
      <c r="I73" s="36"/>
      <c r="J73" s="36"/>
      <c r="K73" s="36"/>
      <c r="L73" s="3"/>
      <c r="N73" s="48"/>
      <c r="O73" s="48"/>
      <c r="P73" s="36"/>
      <c r="T73" s="28"/>
      <c r="U73" s="26"/>
      <c r="V73" s="122"/>
      <c r="W73" s="122"/>
      <c r="X73" s="120"/>
      <c r="Y73" s="122"/>
      <c r="Z73" s="123"/>
      <c r="AA73" s="123"/>
      <c r="AB73" s="123"/>
      <c r="AC73" s="123"/>
      <c r="AD73" s="123"/>
      <c r="AE73" s="123"/>
      <c r="AF73" s="123"/>
      <c r="AG73" s="123"/>
      <c r="AH73" s="123"/>
      <c r="AI73" s="123"/>
    </row>
    <row r="74" spans="1:35" ht="125" x14ac:dyDescent="0.3">
      <c r="A74" s="1">
        <f>A72+1</f>
        <v>36</v>
      </c>
      <c r="B74" s="36" t="s">
        <v>167</v>
      </c>
      <c r="C74" s="36"/>
      <c r="D74" s="36" t="s">
        <v>168</v>
      </c>
      <c r="E74" s="36"/>
      <c r="F74" s="36" t="s">
        <v>169</v>
      </c>
      <c r="G74" s="36"/>
      <c r="H74" s="36" t="s">
        <v>254</v>
      </c>
      <c r="I74" s="36"/>
      <c r="J74" s="36" t="s">
        <v>253</v>
      </c>
      <c r="K74" s="36"/>
      <c r="L74" s="3">
        <v>3</v>
      </c>
      <c r="M74" s="2">
        <v>2</v>
      </c>
      <c r="N74" s="48"/>
      <c r="O74" s="48"/>
      <c r="P74" s="36" t="s">
        <v>255</v>
      </c>
      <c r="T74" s="28"/>
      <c r="U74" s="26"/>
      <c r="V74" s="122"/>
      <c r="W74" s="122"/>
      <c r="X74" s="120"/>
      <c r="Y74" s="122"/>
      <c r="Z74" s="123"/>
      <c r="AA74" s="123"/>
      <c r="AB74" s="123"/>
      <c r="AC74" s="123"/>
      <c r="AD74" s="123"/>
      <c r="AE74" s="123"/>
      <c r="AF74" s="123"/>
      <c r="AG74" s="123"/>
      <c r="AH74" s="123"/>
      <c r="AI74" s="123"/>
    </row>
    <row r="75" spans="1:35" x14ac:dyDescent="0.3">
      <c r="B75" s="36"/>
      <c r="C75" s="36"/>
      <c r="D75" s="36"/>
      <c r="E75" s="36"/>
      <c r="F75" s="36"/>
      <c r="G75" s="36"/>
      <c r="H75" s="36"/>
      <c r="I75" s="36"/>
      <c r="J75" s="36"/>
      <c r="K75" s="36"/>
      <c r="L75" s="3"/>
      <c r="N75" s="48"/>
      <c r="O75" s="48"/>
      <c r="P75" s="36"/>
      <c r="T75" s="28"/>
      <c r="U75" s="26"/>
      <c r="V75" s="122"/>
      <c r="W75" s="122"/>
      <c r="X75" s="120"/>
      <c r="Y75" s="122"/>
      <c r="Z75" s="123"/>
      <c r="AA75" s="123"/>
      <c r="AB75" s="123"/>
      <c r="AC75" s="123"/>
      <c r="AD75" s="123"/>
      <c r="AE75" s="123"/>
      <c r="AF75" s="123"/>
      <c r="AG75" s="123"/>
      <c r="AH75" s="123"/>
      <c r="AI75" s="123"/>
    </row>
    <row r="76" spans="1:35" ht="232" customHeight="1" x14ac:dyDescent="0.3">
      <c r="A76" s="1">
        <f>A74+1</f>
        <v>37</v>
      </c>
      <c r="B76" s="36" t="s">
        <v>179</v>
      </c>
      <c r="C76" s="36"/>
      <c r="D76" s="36"/>
      <c r="E76" s="36"/>
      <c r="F76" s="36"/>
      <c r="G76" s="36"/>
      <c r="H76" s="36"/>
      <c r="I76" s="36"/>
      <c r="J76" s="36"/>
      <c r="K76" s="36"/>
      <c r="L76" s="4">
        <f>100*'Annexe 6'!H47</f>
        <v>18.550338094406708</v>
      </c>
      <c r="M76" s="2">
        <v>2</v>
      </c>
      <c r="N76" s="2">
        <v>0</v>
      </c>
      <c r="O76" s="2">
        <v>4</v>
      </c>
      <c r="P76" s="36" t="s">
        <v>256</v>
      </c>
      <c r="T76" s="28"/>
      <c r="U76" s="26"/>
      <c r="V76" s="122"/>
      <c r="W76" s="122"/>
      <c r="X76" s="120"/>
      <c r="Y76" s="122"/>
      <c r="Z76" s="123"/>
      <c r="AA76" s="123"/>
      <c r="AB76" s="123"/>
      <c r="AC76" s="123"/>
      <c r="AD76" s="123"/>
      <c r="AE76" s="123"/>
      <c r="AF76" s="123"/>
      <c r="AG76" s="123"/>
      <c r="AH76" s="123"/>
      <c r="AI76" s="123"/>
    </row>
    <row r="77" spans="1:35" x14ac:dyDescent="0.3">
      <c r="B77" s="36"/>
      <c r="C77" s="36"/>
      <c r="D77" s="36"/>
      <c r="E77" s="36"/>
      <c r="F77" s="36"/>
      <c r="G77" s="36"/>
      <c r="H77" s="36"/>
      <c r="I77" s="36"/>
      <c r="J77" s="36"/>
      <c r="K77" s="36"/>
      <c r="L77" s="3"/>
      <c r="N77" s="48"/>
      <c r="O77" s="48"/>
      <c r="P77" s="36"/>
      <c r="T77" s="28"/>
      <c r="U77" s="26"/>
      <c r="V77" s="122"/>
      <c r="W77" s="122"/>
      <c r="X77" s="120"/>
      <c r="Y77" s="122"/>
      <c r="Z77" s="123"/>
      <c r="AA77" s="123"/>
      <c r="AB77" s="123"/>
      <c r="AC77" s="123"/>
      <c r="AD77" s="123"/>
      <c r="AE77" s="123"/>
      <c r="AF77" s="123"/>
      <c r="AG77" s="123"/>
      <c r="AH77" s="123"/>
      <c r="AI77" s="123"/>
    </row>
    <row r="78" spans="1:35" ht="141" customHeight="1" x14ac:dyDescent="0.3">
      <c r="A78" s="1">
        <f>A76+1</f>
        <v>38</v>
      </c>
      <c r="B78" s="36" t="s">
        <v>178</v>
      </c>
      <c r="C78" s="36"/>
      <c r="D78" s="36" t="s">
        <v>259</v>
      </c>
      <c r="E78" s="36"/>
      <c r="F78" s="36" t="s">
        <v>260</v>
      </c>
      <c r="G78" s="36"/>
      <c r="H78" s="36" t="s">
        <v>282</v>
      </c>
      <c r="I78" s="36"/>
      <c r="J78" s="36" t="s">
        <v>261</v>
      </c>
      <c r="K78" s="36"/>
      <c r="L78" s="4">
        <v>1</v>
      </c>
      <c r="M78" s="2">
        <v>3</v>
      </c>
      <c r="N78" s="70" t="s">
        <v>6</v>
      </c>
      <c r="O78" s="70" t="s">
        <v>6</v>
      </c>
      <c r="P78" s="36" t="s">
        <v>312</v>
      </c>
      <c r="T78" s="28"/>
      <c r="U78" s="26"/>
      <c r="V78" s="122"/>
      <c r="W78" s="122"/>
      <c r="X78" s="120"/>
      <c r="Y78" s="122"/>
      <c r="Z78" s="123"/>
      <c r="AA78" s="123"/>
      <c r="AB78" s="123"/>
      <c r="AC78" s="123"/>
      <c r="AD78" s="123"/>
      <c r="AE78" s="123"/>
      <c r="AF78" s="123"/>
      <c r="AG78" s="123"/>
      <c r="AH78" s="123"/>
      <c r="AI78" s="123"/>
    </row>
    <row r="79" spans="1:35" x14ac:dyDescent="0.3">
      <c r="B79" s="36"/>
      <c r="C79" s="36"/>
      <c r="D79" s="36"/>
      <c r="E79" s="36"/>
      <c r="F79" s="36"/>
      <c r="G79" s="36"/>
      <c r="H79" s="36"/>
      <c r="I79" s="36"/>
      <c r="J79" s="36"/>
      <c r="K79" s="36"/>
      <c r="L79" s="17"/>
      <c r="N79" s="48"/>
      <c r="O79" s="48"/>
      <c r="P79" s="36"/>
      <c r="T79" s="28"/>
      <c r="U79" s="26"/>
      <c r="V79" s="122"/>
      <c r="W79" s="122"/>
      <c r="X79" s="120"/>
      <c r="Y79" s="122"/>
      <c r="Z79" s="123"/>
      <c r="AA79" s="123"/>
      <c r="AB79" s="123"/>
      <c r="AC79" s="123"/>
      <c r="AD79" s="123"/>
      <c r="AE79" s="123"/>
      <c r="AF79" s="123"/>
      <c r="AG79" s="123"/>
      <c r="AH79" s="123"/>
      <c r="AI79" s="123"/>
    </row>
    <row r="80" spans="1:35" ht="121" customHeight="1" x14ac:dyDescent="0.3">
      <c r="A80" s="1">
        <f>A78+1</f>
        <v>39</v>
      </c>
      <c r="B80" s="36" t="s">
        <v>181</v>
      </c>
      <c r="C80" s="36"/>
      <c r="D80" s="36" t="s">
        <v>159</v>
      </c>
      <c r="E80" s="36"/>
      <c r="F80" s="36" t="s">
        <v>162</v>
      </c>
      <c r="G80" s="36"/>
      <c r="H80" s="36" t="s">
        <v>163</v>
      </c>
      <c r="I80" s="36"/>
      <c r="J80" s="36"/>
      <c r="K80" s="36"/>
      <c r="L80" s="4">
        <v>1</v>
      </c>
      <c r="M80" s="2">
        <v>2</v>
      </c>
      <c r="N80" s="48"/>
      <c r="O80" s="48"/>
      <c r="P80" s="36" t="s">
        <v>262</v>
      </c>
      <c r="T80" s="28"/>
      <c r="U80" s="26"/>
      <c r="V80" s="122"/>
      <c r="W80" s="122"/>
      <c r="X80" s="120"/>
      <c r="Y80" s="122"/>
      <c r="Z80" s="123"/>
      <c r="AA80" s="123"/>
      <c r="AB80" s="123"/>
      <c r="AC80" s="123"/>
      <c r="AD80" s="123"/>
      <c r="AE80" s="123"/>
      <c r="AF80" s="123"/>
      <c r="AG80" s="123"/>
      <c r="AH80" s="123"/>
      <c r="AI80" s="123"/>
    </row>
    <row r="81" spans="1:129" x14ac:dyDescent="0.3">
      <c r="B81" s="36"/>
      <c r="C81" s="36"/>
      <c r="D81" s="36"/>
      <c r="E81" s="36"/>
      <c r="F81" s="36"/>
      <c r="G81" s="36"/>
      <c r="H81" s="36"/>
      <c r="I81" s="36"/>
      <c r="J81" s="36"/>
      <c r="K81" s="36"/>
      <c r="L81" s="17"/>
      <c r="N81" s="48"/>
      <c r="O81" s="48"/>
      <c r="P81" s="36"/>
      <c r="T81" s="28"/>
      <c r="U81" s="26"/>
      <c r="V81" s="122"/>
      <c r="W81" s="122"/>
      <c r="X81" s="120"/>
      <c r="Y81" s="122"/>
      <c r="Z81" s="123"/>
      <c r="AA81" s="123"/>
      <c r="AB81" s="123"/>
      <c r="AC81" s="123"/>
      <c r="AD81" s="123"/>
      <c r="AE81" s="123"/>
      <c r="AF81" s="123"/>
      <c r="AG81" s="123"/>
      <c r="AH81" s="123"/>
      <c r="AI81" s="123"/>
    </row>
    <row r="82" spans="1:129" ht="97" customHeight="1" x14ac:dyDescent="0.3">
      <c r="A82" s="1">
        <f>A80+1</f>
        <v>40</v>
      </c>
      <c r="B82" s="36" t="s">
        <v>268</v>
      </c>
      <c r="C82" s="36"/>
      <c r="D82" s="36"/>
      <c r="E82" s="36"/>
      <c r="F82" s="36"/>
      <c r="G82" s="36"/>
      <c r="H82" s="36"/>
      <c r="I82" s="36"/>
      <c r="J82" s="36"/>
      <c r="K82" s="36"/>
      <c r="L82" s="39">
        <f>'Annexe 6'!C48</f>
        <v>5.8999266862170092</v>
      </c>
      <c r="M82" s="2">
        <v>2</v>
      </c>
      <c r="N82" s="70">
        <f>L82*0.95</f>
        <v>5.6049303519061588</v>
      </c>
      <c r="O82" s="70">
        <f>L82*1.05</f>
        <v>6.1949230205278596</v>
      </c>
      <c r="P82" s="36" t="s">
        <v>263</v>
      </c>
      <c r="T82" s="28"/>
      <c r="U82" s="26"/>
      <c r="V82" s="122"/>
      <c r="W82" s="122"/>
      <c r="X82" s="120"/>
      <c r="Y82" s="122"/>
      <c r="Z82" s="123"/>
      <c r="AA82" s="123"/>
      <c r="AB82" s="123"/>
      <c r="AC82" s="123"/>
      <c r="AD82" s="123"/>
      <c r="AE82" s="123"/>
      <c r="AF82" s="123"/>
      <c r="AG82" s="123"/>
      <c r="AH82" s="123"/>
      <c r="AI82" s="123"/>
      <c r="CF82" s="2"/>
      <c r="CG82" s="2"/>
      <c r="CH82" s="2"/>
      <c r="CI82" s="2"/>
      <c r="CJ82" s="2"/>
      <c r="CK82" s="2"/>
      <c r="CL82" s="2"/>
      <c r="CM82" s="2"/>
      <c r="CN82" s="2"/>
      <c r="CO82" s="2"/>
      <c r="CP82" s="2"/>
      <c r="CQ82" s="2"/>
    </row>
    <row r="83" spans="1:129" x14ac:dyDescent="0.3">
      <c r="B83" s="36"/>
      <c r="C83" s="36"/>
      <c r="D83" s="36"/>
      <c r="E83" s="36"/>
      <c r="F83" s="36"/>
      <c r="G83" s="36"/>
      <c r="H83" s="36"/>
      <c r="I83" s="36"/>
      <c r="J83" s="36"/>
      <c r="K83" s="36"/>
      <c r="L83" s="17"/>
      <c r="N83" s="48"/>
      <c r="O83" s="48"/>
      <c r="P83" s="36"/>
      <c r="T83" s="28"/>
      <c r="U83" s="26"/>
      <c r="V83" s="122"/>
      <c r="W83" s="122"/>
      <c r="X83" s="120"/>
      <c r="Y83" s="122"/>
      <c r="Z83" s="123"/>
      <c r="AA83" s="123"/>
      <c r="AB83" s="123"/>
      <c r="AC83" s="123"/>
      <c r="AD83" s="123"/>
      <c r="AE83" s="123"/>
      <c r="AF83" s="123"/>
      <c r="AG83" s="123"/>
      <c r="AH83" s="123"/>
      <c r="AI83" s="123"/>
    </row>
    <row r="84" spans="1:129" ht="125" customHeight="1" x14ac:dyDescent="0.3">
      <c r="A84" s="1">
        <f>A82+1</f>
        <v>41</v>
      </c>
      <c r="B84" s="36" t="s">
        <v>269</v>
      </c>
      <c r="C84" s="36"/>
      <c r="D84" s="36"/>
      <c r="E84" s="36"/>
      <c r="F84" s="36"/>
      <c r="G84" s="36"/>
      <c r="H84" s="36"/>
      <c r="I84" s="36"/>
      <c r="J84" s="36"/>
      <c r="K84" s="36"/>
      <c r="L84" s="39">
        <f>'Annexe 6'!D53</f>
        <v>4.6581973789783362</v>
      </c>
      <c r="M84" s="2">
        <v>1</v>
      </c>
      <c r="N84" s="70">
        <f>L84*0.95</f>
        <v>4.4252875100294196</v>
      </c>
      <c r="O84" s="70">
        <f>L84*1.05</f>
        <v>4.8911072479272528</v>
      </c>
      <c r="P84" s="36" t="s">
        <v>296</v>
      </c>
      <c r="T84" s="28"/>
      <c r="U84" s="26"/>
      <c r="V84" s="122"/>
      <c r="W84" s="122"/>
      <c r="X84" s="120"/>
      <c r="Y84" s="122"/>
      <c r="Z84" s="123"/>
      <c r="AA84" s="123"/>
      <c r="AB84" s="123"/>
      <c r="AC84" s="123"/>
      <c r="AD84" s="123"/>
      <c r="AE84" s="123"/>
      <c r="AF84" s="123"/>
      <c r="AG84" s="123"/>
      <c r="AH84" s="123"/>
      <c r="AI84" s="123"/>
    </row>
    <row r="85" spans="1:129" x14ac:dyDescent="0.3">
      <c r="B85" s="36"/>
      <c r="C85" s="36"/>
      <c r="D85" s="36"/>
      <c r="E85" s="36"/>
      <c r="F85" s="36"/>
      <c r="G85" s="36"/>
      <c r="H85" s="36"/>
      <c r="I85" s="36"/>
      <c r="J85" s="36"/>
      <c r="K85" s="36"/>
      <c r="L85" s="17"/>
      <c r="N85" s="48"/>
      <c r="O85" s="48"/>
      <c r="P85" s="36"/>
      <c r="T85" s="28"/>
      <c r="U85" s="26"/>
      <c r="V85" s="122"/>
      <c r="W85" s="122"/>
      <c r="X85" s="120"/>
      <c r="Y85" s="122"/>
      <c r="Z85" s="123"/>
      <c r="AA85" s="123"/>
      <c r="AB85" s="123"/>
      <c r="AC85" s="123"/>
      <c r="AD85" s="123"/>
      <c r="AE85" s="123"/>
      <c r="AF85" s="123"/>
      <c r="AG85" s="123"/>
      <c r="AH85" s="123"/>
      <c r="AI85" s="123"/>
      <c r="CZ85" s="2"/>
      <c r="DA85" s="2"/>
      <c r="DB85" s="2"/>
      <c r="DC85" s="2"/>
      <c r="DD85" s="2"/>
      <c r="DE85" s="2"/>
      <c r="DF85" s="2"/>
      <c r="DG85" s="2"/>
      <c r="DH85" s="2"/>
      <c r="DI85" s="2"/>
      <c r="DJ85" s="2"/>
      <c r="DK85" s="2"/>
      <c r="DL85" s="2"/>
      <c r="DM85" s="2"/>
      <c r="DN85" s="2"/>
      <c r="DO85" s="2"/>
    </row>
    <row r="86" spans="1:129" ht="133" customHeight="1" x14ac:dyDescent="0.3">
      <c r="A86" s="1">
        <f>A84+1</f>
        <v>42</v>
      </c>
      <c r="B86" s="36" t="s">
        <v>270</v>
      </c>
      <c r="C86" s="36"/>
      <c r="D86" s="36"/>
      <c r="E86" s="36"/>
      <c r="F86" s="36"/>
      <c r="G86" s="36"/>
      <c r="H86" s="36"/>
      <c r="I86" s="36"/>
      <c r="J86" s="36"/>
      <c r="K86" s="36"/>
      <c r="L86" s="39">
        <f>'Annexe 6'!E58</f>
        <v>5.1979695431472077</v>
      </c>
      <c r="M86" s="2">
        <v>1</v>
      </c>
      <c r="N86" s="70">
        <f>L86*0.95</f>
        <v>4.9380710659898472</v>
      </c>
      <c r="O86" s="70">
        <f>L86*1.05</f>
        <v>5.4578680203045682</v>
      </c>
      <c r="P86" s="36" t="s">
        <v>297</v>
      </c>
      <c r="T86" s="28"/>
      <c r="U86" s="26"/>
      <c r="V86" s="122"/>
      <c r="W86" s="122"/>
      <c r="X86" s="120"/>
      <c r="Y86" s="122"/>
      <c r="Z86" s="123"/>
      <c r="AA86" s="123"/>
      <c r="AB86" s="123"/>
      <c r="AC86" s="123"/>
      <c r="AD86" s="123"/>
      <c r="AE86" s="123"/>
      <c r="AF86" s="123"/>
      <c r="AG86" s="123"/>
      <c r="AH86" s="123"/>
      <c r="AI86" s="123"/>
      <c r="CD86" s="2"/>
      <c r="CE86" s="2"/>
      <c r="CR86" s="2"/>
      <c r="CS86" s="2"/>
      <c r="CT86" s="2"/>
      <c r="CU86" s="2"/>
      <c r="CV86" s="2"/>
      <c r="CW86" s="2"/>
      <c r="CX86" s="2"/>
      <c r="CY86" s="2"/>
    </row>
    <row r="87" spans="1:129" x14ac:dyDescent="0.3">
      <c r="B87" s="36"/>
      <c r="C87" s="36"/>
      <c r="D87" s="36"/>
      <c r="E87" s="36"/>
      <c r="F87" s="36"/>
      <c r="G87" s="36"/>
      <c r="H87" s="36"/>
      <c r="I87" s="36"/>
      <c r="J87" s="36"/>
      <c r="K87" s="36"/>
      <c r="L87" s="17"/>
      <c r="N87" s="48"/>
      <c r="O87" s="48"/>
      <c r="P87" s="36"/>
      <c r="T87" s="28"/>
      <c r="U87" s="26"/>
      <c r="V87" s="122"/>
      <c r="W87" s="122"/>
      <c r="X87" s="120"/>
      <c r="Y87" s="122"/>
      <c r="Z87" s="123"/>
      <c r="AA87" s="123"/>
      <c r="AB87" s="123"/>
      <c r="AC87" s="123"/>
      <c r="AD87" s="123"/>
      <c r="AE87" s="123"/>
      <c r="AF87" s="123"/>
      <c r="AG87" s="123"/>
      <c r="AH87" s="123"/>
      <c r="AI87" s="123"/>
    </row>
    <row r="88" spans="1:129" ht="131" customHeight="1" x14ac:dyDescent="0.3">
      <c r="A88" s="1">
        <f>A86+1</f>
        <v>43</v>
      </c>
      <c r="B88" s="36" t="s">
        <v>271</v>
      </c>
      <c r="C88" s="36"/>
      <c r="D88" s="36"/>
      <c r="E88" s="36"/>
      <c r="F88" s="36"/>
      <c r="G88" s="36"/>
      <c r="H88" s="36"/>
      <c r="I88" s="36"/>
      <c r="J88" s="36"/>
      <c r="K88" s="36"/>
      <c r="L88" s="39">
        <f>'Annexe 6'!D54</f>
        <v>16.308052434456929</v>
      </c>
      <c r="M88" s="2">
        <v>2</v>
      </c>
      <c r="N88" s="70">
        <f>L88*0.95</f>
        <v>15.492649812734081</v>
      </c>
      <c r="O88" s="70">
        <f>L88*1.05</f>
        <v>17.123455056179775</v>
      </c>
      <c r="P88" s="36" t="s">
        <v>298</v>
      </c>
      <c r="T88" s="28"/>
      <c r="U88" s="26"/>
      <c r="V88" s="122"/>
      <c r="W88" s="122"/>
      <c r="X88" s="120"/>
      <c r="Y88" s="122"/>
      <c r="Z88" s="123"/>
      <c r="AA88" s="123"/>
      <c r="AB88" s="123"/>
      <c r="AC88" s="123"/>
      <c r="AD88" s="123"/>
      <c r="AE88" s="123"/>
      <c r="AF88" s="123"/>
      <c r="AG88" s="123"/>
      <c r="AH88" s="123"/>
      <c r="AI88" s="123"/>
    </row>
    <row r="89" spans="1:129" ht="26" customHeight="1" x14ac:dyDescent="0.3">
      <c r="B89" s="36"/>
      <c r="C89" s="36"/>
      <c r="D89" s="36"/>
      <c r="E89" s="36"/>
      <c r="F89" s="36"/>
      <c r="G89" s="36"/>
      <c r="H89" s="36"/>
      <c r="I89" s="36"/>
      <c r="J89" s="36"/>
      <c r="K89" s="36"/>
      <c r="L89" s="3"/>
      <c r="N89" s="48"/>
      <c r="O89" s="48"/>
      <c r="P89" s="36"/>
      <c r="T89" s="28"/>
      <c r="U89" s="26"/>
      <c r="V89" s="122"/>
      <c r="W89" s="122"/>
      <c r="X89" s="120"/>
      <c r="Y89" s="122"/>
      <c r="Z89" s="123"/>
      <c r="AA89" s="123"/>
      <c r="AB89" s="123"/>
      <c r="AC89" s="123"/>
      <c r="AD89" s="123"/>
      <c r="AE89" s="123"/>
      <c r="AF89" s="123"/>
      <c r="AG89" s="123"/>
      <c r="AH89" s="123"/>
      <c r="AI89" s="123"/>
    </row>
    <row r="90" spans="1:129" ht="81" customHeight="1" x14ac:dyDescent="0.3">
      <c r="A90" s="1">
        <f>A88+1</f>
        <v>44</v>
      </c>
      <c r="B90" s="36" t="s">
        <v>272</v>
      </c>
      <c r="C90" s="36"/>
      <c r="D90" s="36"/>
      <c r="E90" s="36"/>
      <c r="F90" s="36"/>
      <c r="G90" s="36"/>
      <c r="H90" s="36"/>
      <c r="I90" s="36"/>
      <c r="J90" s="36"/>
      <c r="K90" s="36"/>
      <c r="L90" s="39">
        <f>'Annexe 6'!C50</f>
        <v>8.1509433962264151</v>
      </c>
      <c r="M90" s="2">
        <v>2</v>
      </c>
      <c r="N90" s="70">
        <f>L90*0.95</f>
        <v>7.7433962264150935</v>
      </c>
      <c r="O90" s="70">
        <f>L90*1.05</f>
        <v>8.5584905660377366</v>
      </c>
      <c r="P90" s="36" t="s">
        <v>264</v>
      </c>
      <c r="T90" s="28"/>
      <c r="U90" s="26"/>
      <c r="V90" s="122"/>
      <c r="W90" s="122"/>
      <c r="X90" s="120"/>
      <c r="Y90" s="122"/>
      <c r="Z90" s="123"/>
      <c r="AA90" s="123"/>
      <c r="AB90" s="123"/>
      <c r="AC90" s="123"/>
      <c r="AD90" s="123"/>
      <c r="AE90" s="123"/>
      <c r="AF90" s="123"/>
      <c r="AG90" s="123"/>
      <c r="AH90" s="123"/>
      <c r="AI90" s="123"/>
    </row>
    <row r="91" spans="1:129" x14ac:dyDescent="0.3">
      <c r="B91" s="36"/>
      <c r="C91" s="36"/>
      <c r="D91" s="36"/>
      <c r="E91" s="36"/>
      <c r="F91" s="36"/>
      <c r="G91" s="36"/>
      <c r="H91" s="36"/>
      <c r="I91" s="36"/>
      <c r="J91" s="36"/>
      <c r="K91" s="36"/>
      <c r="L91" s="3"/>
      <c r="N91" s="48"/>
      <c r="O91" s="48"/>
      <c r="P91" s="36"/>
      <c r="T91" s="28"/>
      <c r="U91" s="26"/>
      <c r="V91" s="122"/>
      <c r="W91" s="122"/>
      <c r="X91" s="120"/>
      <c r="Y91" s="122"/>
      <c r="Z91" s="123"/>
      <c r="AA91" s="123"/>
      <c r="AB91" s="123"/>
      <c r="AC91" s="123"/>
      <c r="AD91" s="123"/>
      <c r="AE91" s="123"/>
      <c r="AF91" s="123"/>
      <c r="AG91" s="123"/>
      <c r="AH91" s="123"/>
      <c r="AI91" s="123"/>
      <c r="DP91" s="2"/>
      <c r="DQ91" s="2"/>
      <c r="DR91" s="2"/>
      <c r="DS91" s="2"/>
      <c r="DT91" s="2"/>
      <c r="DU91" s="2"/>
      <c r="DV91" s="2"/>
      <c r="DW91" s="2"/>
      <c r="DX91" s="2"/>
      <c r="DY91" s="2"/>
    </row>
    <row r="92" spans="1:129" ht="290" customHeight="1" x14ac:dyDescent="0.3">
      <c r="A92" s="1">
        <f>A90+1</f>
        <v>45</v>
      </c>
      <c r="B92" s="36" t="s">
        <v>277</v>
      </c>
      <c r="C92" s="36"/>
      <c r="D92" s="36" t="s">
        <v>279</v>
      </c>
      <c r="E92" s="36"/>
      <c r="F92" s="36" t="s">
        <v>284</v>
      </c>
      <c r="G92" s="36"/>
      <c r="H92" s="36" t="s">
        <v>283</v>
      </c>
      <c r="I92" s="36"/>
      <c r="J92" s="36" t="s">
        <v>291</v>
      </c>
      <c r="K92" s="36"/>
      <c r="L92" s="3">
        <v>2</v>
      </c>
      <c r="M92" s="2">
        <v>2</v>
      </c>
      <c r="N92" s="48"/>
      <c r="O92" s="48"/>
      <c r="P92" s="36" t="s">
        <v>303</v>
      </c>
      <c r="T92" s="28"/>
      <c r="U92" s="26"/>
      <c r="V92" s="122"/>
      <c r="W92" s="122"/>
      <c r="X92" s="120"/>
      <c r="Y92" s="122"/>
      <c r="Z92" s="123"/>
      <c r="AA92" s="123"/>
      <c r="AB92" s="123"/>
      <c r="AC92" s="123"/>
      <c r="AD92" s="123"/>
      <c r="AE92" s="123"/>
      <c r="AF92" s="123"/>
      <c r="AG92" s="123"/>
      <c r="AH92" s="123"/>
      <c r="AI92" s="123"/>
      <c r="CF92" s="2"/>
      <c r="CG92" s="2"/>
      <c r="CH92" s="2"/>
      <c r="CI92" s="2"/>
      <c r="CJ92" s="2"/>
      <c r="CK92" s="2"/>
      <c r="CL92" s="2"/>
      <c r="CM92" s="2"/>
      <c r="CN92" s="2"/>
      <c r="CO92" s="2"/>
      <c r="CP92" s="2"/>
      <c r="CQ92" s="2"/>
    </row>
    <row r="93" spans="1:129" s="2" customFormat="1" x14ac:dyDescent="0.3">
      <c r="A93" s="1"/>
      <c r="B93" s="36"/>
      <c r="C93" s="36"/>
      <c r="D93" s="36"/>
      <c r="E93" s="36"/>
      <c r="F93" s="36"/>
      <c r="G93" s="36"/>
      <c r="H93" s="36"/>
      <c r="I93" s="36"/>
      <c r="J93" s="36"/>
      <c r="K93" s="36"/>
      <c r="L93" s="3"/>
      <c r="N93" s="48"/>
      <c r="O93" s="48"/>
      <c r="P93" s="36"/>
      <c r="T93" s="28"/>
      <c r="U93" s="26"/>
      <c r="V93" s="122"/>
      <c r="W93" s="122"/>
      <c r="X93" s="120"/>
      <c r="Y93" s="122"/>
      <c r="Z93" s="123"/>
      <c r="AA93" s="123"/>
      <c r="AB93" s="123"/>
      <c r="AC93" s="123"/>
      <c r="AD93" s="123"/>
      <c r="AE93" s="123"/>
      <c r="AF93" s="123"/>
      <c r="AG93" s="123"/>
      <c r="AH93" s="123"/>
      <c r="AI93" s="123"/>
      <c r="BD93"/>
      <c r="BE93"/>
      <c r="BF93"/>
      <c r="BG93"/>
      <c r="BH93"/>
      <c r="BI93"/>
      <c r="BJ93"/>
      <c r="BK93"/>
      <c r="BL93"/>
      <c r="BM93"/>
      <c r="BN93"/>
      <c r="BO93"/>
      <c r="BP93"/>
      <c r="BQ93"/>
      <c r="BR93"/>
      <c r="BS93"/>
      <c r="BT93"/>
      <c r="BU93"/>
      <c r="BV93"/>
      <c r="BW93"/>
      <c r="BX93"/>
      <c r="BY93"/>
      <c r="BZ93"/>
      <c r="CA93"/>
      <c r="CB93"/>
      <c r="CC93"/>
      <c r="CD93"/>
      <c r="CE93"/>
      <c r="CF93"/>
      <c r="CG93"/>
      <c r="CH93"/>
      <c r="CI93"/>
      <c r="CJ93"/>
      <c r="CK93"/>
      <c r="CL93"/>
      <c r="CM93"/>
      <c r="CN93"/>
      <c r="CO93"/>
      <c r="CP93"/>
      <c r="CQ93"/>
      <c r="CR93"/>
      <c r="CS93"/>
      <c r="CT93"/>
      <c r="CU93"/>
      <c r="CV93"/>
      <c r="CW93"/>
      <c r="CX93"/>
      <c r="CY93"/>
      <c r="CZ93"/>
      <c r="DA93"/>
      <c r="DB93"/>
      <c r="DC93"/>
      <c r="DP93"/>
      <c r="DQ93"/>
      <c r="DR93"/>
      <c r="DS93"/>
      <c r="DT93"/>
      <c r="DU93"/>
      <c r="DV93"/>
      <c r="DW93"/>
      <c r="DX93"/>
      <c r="DY93"/>
    </row>
    <row r="94" spans="1:129" ht="275" x14ac:dyDescent="0.3">
      <c r="A94" s="1">
        <f>A92+1</f>
        <v>46</v>
      </c>
      <c r="B94" s="36" t="s">
        <v>185</v>
      </c>
      <c r="C94" s="36"/>
      <c r="D94" s="36" t="s">
        <v>186</v>
      </c>
      <c r="E94" s="36"/>
      <c r="F94" s="36" t="s">
        <v>266</v>
      </c>
      <c r="G94" s="36"/>
      <c r="H94" s="36" t="s">
        <v>187</v>
      </c>
      <c r="I94" s="36"/>
      <c r="J94" s="36" t="s">
        <v>290</v>
      </c>
      <c r="K94" s="36"/>
      <c r="L94" s="110" t="s">
        <v>265</v>
      </c>
      <c r="M94" s="2">
        <v>2</v>
      </c>
      <c r="N94" s="48"/>
      <c r="O94" s="48"/>
      <c r="P94" s="36" t="s">
        <v>304</v>
      </c>
      <c r="T94" s="28"/>
      <c r="U94" s="26"/>
      <c r="V94" s="122"/>
      <c r="W94" s="122"/>
      <c r="X94" s="120"/>
      <c r="Y94" s="122"/>
      <c r="Z94" s="123"/>
      <c r="AA94" s="123"/>
      <c r="AB94" s="123"/>
      <c r="AC94" s="123"/>
      <c r="AD94" s="123"/>
      <c r="AE94" s="123"/>
      <c r="AF94" s="123"/>
      <c r="AG94" s="123"/>
      <c r="AH94" s="123"/>
      <c r="AI94" s="123"/>
    </row>
    <row r="95" spans="1:129" x14ac:dyDescent="0.3">
      <c r="B95" s="36"/>
      <c r="C95" s="36"/>
      <c r="D95" s="36"/>
      <c r="E95" s="36"/>
      <c r="F95" s="36"/>
      <c r="G95" s="36"/>
      <c r="H95" s="36"/>
      <c r="I95" s="36"/>
      <c r="J95" s="36"/>
      <c r="K95" s="36"/>
      <c r="L95" s="3"/>
      <c r="N95" s="48"/>
      <c r="O95" s="48"/>
      <c r="P95" s="36"/>
      <c r="T95" s="28"/>
      <c r="U95" s="26"/>
      <c r="V95" s="122"/>
      <c r="W95" s="122"/>
      <c r="X95" s="120"/>
      <c r="Y95" s="122"/>
      <c r="Z95" s="123"/>
      <c r="AA95" s="123"/>
      <c r="AB95" s="123"/>
      <c r="AC95" s="123"/>
      <c r="AD95" s="123"/>
      <c r="AE95" s="123"/>
      <c r="AF95" s="123"/>
      <c r="AG95" s="123"/>
      <c r="AH95" s="123"/>
      <c r="AI95" s="123"/>
    </row>
    <row r="96" spans="1:129" ht="150" x14ac:dyDescent="0.3">
      <c r="A96" s="1">
        <f>A94+1</f>
        <v>47</v>
      </c>
      <c r="B96" s="36" t="s">
        <v>184</v>
      </c>
      <c r="C96" s="36"/>
      <c r="D96" s="36" t="s">
        <v>182</v>
      </c>
      <c r="E96" s="36"/>
      <c r="F96" s="36" t="s">
        <v>305</v>
      </c>
      <c r="G96" s="36"/>
      <c r="H96" s="36" t="s">
        <v>188</v>
      </c>
      <c r="I96" s="36"/>
      <c r="J96" s="36" t="s">
        <v>183</v>
      </c>
      <c r="K96" s="36"/>
      <c r="L96" s="3">
        <v>4</v>
      </c>
      <c r="M96" s="2">
        <v>2</v>
      </c>
      <c r="N96" s="48"/>
      <c r="O96" s="48"/>
      <c r="P96" s="36" t="s">
        <v>267</v>
      </c>
      <c r="T96" s="28"/>
      <c r="U96" s="26"/>
      <c r="V96" s="122"/>
      <c r="W96" s="122"/>
      <c r="X96" s="120"/>
      <c r="Y96" s="122"/>
      <c r="Z96" s="123"/>
      <c r="AA96" s="123"/>
      <c r="AB96" s="123"/>
      <c r="AC96" s="123"/>
      <c r="AD96" s="123"/>
      <c r="AE96" s="123"/>
      <c r="AF96" s="123"/>
      <c r="AG96" s="123"/>
      <c r="AH96" s="123"/>
      <c r="AI96" s="123"/>
    </row>
    <row r="97" spans="1:129" x14ac:dyDescent="0.3">
      <c r="B97" s="36"/>
      <c r="C97" s="36"/>
      <c r="D97" s="36"/>
      <c r="E97" s="36"/>
      <c r="F97" s="36"/>
      <c r="G97" s="36"/>
      <c r="H97" s="36"/>
      <c r="I97" s="36"/>
      <c r="J97" s="36"/>
      <c r="K97" s="36"/>
      <c r="L97" s="3"/>
      <c r="N97" s="48"/>
      <c r="O97" s="48"/>
      <c r="P97" s="36"/>
      <c r="T97" s="28"/>
      <c r="U97" s="26"/>
      <c r="V97" s="122"/>
      <c r="W97" s="122"/>
      <c r="X97" s="120"/>
      <c r="Y97" s="122"/>
      <c r="Z97" s="123"/>
      <c r="AA97" s="123"/>
      <c r="AB97" s="123"/>
      <c r="AC97" s="123"/>
      <c r="AD97" s="123"/>
      <c r="AE97" s="123"/>
      <c r="AF97" s="123"/>
      <c r="AG97" s="123"/>
      <c r="AH97" s="123"/>
      <c r="AI97" s="123"/>
    </row>
    <row r="98" spans="1:129" ht="125" x14ac:dyDescent="0.3">
      <c r="A98" s="1">
        <f>A96+1</f>
        <v>48</v>
      </c>
      <c r="B98" s="36" t="s">
        <v>273</v>
      </c>
      <c r="C98" s="36"/>
      <c r="D98" s="36" t="s">
        <v>6</v>
      </c>
      <c r="E98" s="36"/>
      <c r="F98" s="36" t="s">
        <v>6</v>
      </c>
      <c r="G98" s="36"/>
      <c r="H98" s="36" t="s">
        <v>6</v>
      </c>
      <c r="I98" s="36"/>
      <c r="J98" s="36" t="s">
        <v>6</v>
      </c>
      <c r="K98" s="36"/>
      <c r="L98" s="17">
        <f>('Annexe 6'!C58*'Annexe 6'!B30-'Questions-réponses'!L38)/'Questions-réponses'!L42</f>
        <v>1.3751217321883344</v>
      </c>
      <c r="M98" s="2">
        <v>1</v>
      </c>
      <c r="N98" s="70">
        <f>L98*0.95</f>
        <v>1.3063656455789177</v>
      </c>
      <c r="O98" s="70">
        <f>L98*1.05</f>
        <v>1.4438778187977512</v>
      </c>
      <c r="P98" s="36" t="s">
        <v>299</v>
      </c>
      <c r="T98" s="28"/>
      <c r="U98" s="26"/>
      <c r="V98" s="122"/>
      <c r="W98" s="122"/>
      <c r="X98" s="120"/>
      <c r="Y98" s="122"/>
      <c r="Z98" s="123"/>
      <c r="AA98" s="123"/>
      <c r="AB98" s="123"/>
      <c r="AC98" s="123"/>
      <c r="AD98" s="123"/>
      <c r="AE98" s="123"/>
      <c r="AF98" s="123"/>
      <c r="AG98" s="123"/>
      <c r="AH98" s="123"/>
      <c r="AI98" s="123"/>
      <c r="CZ98" s="2"/>
      <c r="DA98" s="2"/>
      <c r="DB98" s="2"/>
      <c r="DC98" s="2"/>
    </row>
    <row r="99" spans="1:129" x14ac:dyDescent="0.3">
      <c r="B99" s="36"/>
      <c r="C99" s="36"/>
      <c r="D99" s="36"/>
      <c r="E99" s="36"/>
      <c r="F99" s="36"/>
      <c r="G99" s="36"/>
      <c r="H99" s="36"/>
      <c r="I99" s="36"/>
      <c r="J99" s="36"/>
      <c r="K99" s="36"/>
      <c r="L99" s="3"/>
      <c r="N99" s="48"/>
      <c r="O99" s="48"/>
      <c r="P99" s="36"/>
      <c r="T99" s="28"/>
      <c r="U99" s="26"/>
      <c r="V99" s="122"/>
      <c r="W99" s="122"/>
      <c r="X99" s="120"/>
      <c r="Y99" s="122"/>
      <c r="Z99" s="123"/>
      <c r="AA99" s="123"/>
      <c r="AB99" s="123"/>
      <c r="AC99" s="123"/>
      <c r="AD99" s="123"/>
      <c r="AE99" s="123"/>
      <c r="AF99" s="123"/>
      <c r="AG99" s="123"/>
      <c r="AH99" s="123"/>
      <c r="AI99" s="123"/>
      <c r="CR99" s="2"/>
      <c r="CS99" s="2"/>
      <c r="CT99" s="2"/>
      <c r="CU99" s="2"/>
      <c r="CV99" s="2"/>
      <c r="CW99" s="2"/>
      <c r="CX99" s="2"/>
      <c r="CY99" s="2"/>
      <c r="DD99" s="38"/>
      <c r="DE99" s="38"/>
      <c r="DF99" s="38"/>
      <c r="DG99" s="38"/>
      <c r="DH99" s="38"/>
      <c r="DI99" s="38"/>
      <c r="DJ99" s="38"/>
      <c r="DK99" s="38"/>
      <c r="DL99" s="38"/>
      <c r="DM99" s="38"/>
      <c r="DN99" s="38"/>
      <c r="DO99" s="38"/>
      <c r="DP99" s="2"/>
      <c r="DQ99" s="2"/>
      <c r="DR99" s="2"/>
      <c r="DS99" s="2"/>
      <c r="DT99" s="2"/>
      <c r="DU99" s="2"/>
      <c r="DV99" s="2"/>
      <c r="DW99" s="2"/>
      <c r="DX99" s="2"/>
      <c r="DY99" s="2"/>
    </row>
    <row r="100" spans="1:129" ht="100" x14ac:dyDescent="0.3">
      <c r="A100" s="1">
        <f>A98+1</f>
        <v>49</v>
      </c>
      <c r="B100" s="36" t="s">
        <v>155</v>
      </c>
      <c r="C100" s="36"/>
      <c r="D100" s="36" t="s">
        <v>156</v>
      </c>
      <c r="E100" s="36"/>
      <c r="F100" s="36" t="s">
        <v>153</v>
      </c>
      <c r="H100" s="36" t="s">
        <v>157</v>
      </c>
      <c r="I100" s="36"/>
      <c r="J100" s="36" t="s">
        <v>154</v>
      </c>
      <c r="K100" s="36"/>
      <c r="L100" s="3">
        <v>4</v>
      </c>
      <c r="M100" s="2">
        <v>2</v>
      </c>
      <c r="N100" s="48"/>
      <c r="O100" s="48"/>
      <c r="P100" s="36" t="s">
        <v>274</v>
      </c>
      <c r="T100" s="28"/>
      <c r="U100" s="26"/>
      <c r="V100" s="122"/>
      <c r="W100" s="122"/>
      <c r="X100" s="120"/>
      <c r="Y100" s="122"/>
      <c r="Z100" s="123"/>
      <c r="AA100" s="123"/>
      <c r="AB100" s="123"/>
      <c r="AC100" s="123"/>
      <c r="AD100" s="123"/>
      <c r="AE100" s="123"/>
      <c r="AF100" s="123"/>
      <c r="AG100" s="123"/>
      <c r="AH100" s="123"/>
      <c r="AI100" s="123"/>
      <c r="DD100" s="38"/>
      <c r="DE100" s="38"/>
      <c r="DF100" s="38"/>
      <c r="DG100" s="38"/>
      <c r="DH100" s="38"/>
      <c r="DI100" s="38"/>
      <c r="DJ100" s="38"/>
      <c r="DK100" s="38"/>
      <c r="DL100" s="38"/>
      <c r="DM100" s="38"/>
      <c r="DN100" s="38"/>
      <c r="DO100" s="38"/>
    </row>
    <row r="101" spans="1:129" s="2" customFormat="1" x14ac:dyDescent="0.3">
      <c r="A101" s="1"/>
      <c r="B101" s="36"/>
      <c r="C101" s="36"/>
      <c r="D101" s="36"/>
      <c r="E101" s="36"/>
      <c r="F101" s="36"/>
      <c r="G101" s="36"/>
      <c r="H101" s="36"/>
      <c r="I101" s="36"/>
      <c r="J101" s="36"/>
      <c r="K101" s="36"/>
      <c r="L101" s="3"/>
      <c r="N101" s="48"/>
      <c r="O101" s="48"/>
      <c r="P101" s="36"/>
      <c r="AA101" s="123"/>
      <c r="AB101" s="123"/>
      <c r="AC101" s="123"/>
      <c r="AD101" s="123"/>
      <c r="AE101" s="123"/>
      <c r="AF101" s="123"/>
      <c r="AG101" s="123"/>
      <c r="AH101" s="123"/>
      <c r="AI101" s="123"/>
      <c r="BD101"/>
      <c r="BE101"/>
      <c r="BF101"/>
      <c r="BG101"/>
      <c r="BH101"/>
      <c r="BI101"/>
      <c r="BJ101"/>
      <c r="BK101"/>
      <c r="BL101"/>
      <c r="BM101"/>
      <c r="BN101"/>
      <c r="BO101"/>
      <c r="BP101"/>
      <c r="BQ101"/>
      <c r="BR101"/>
      <c r="BS101"/>
      <c r="BT101"/>
      <c r="BU101"/>
      <c r="BV101"/>
      <c r="BW101"/>
      <c r="BX101"/>
      <c r="BY101"/>
      <c r="BZ101"/>
      <c r="CA101"/>
      <c r="CB101"/>
      <c r="CC101"/>
      <c r="CF101" s="38"/>
      <c r="CG101" s="38"/>
      <c r="CH101" s="38"/>
      <c r="CI101" s="38"/>
      <c r="CJ101" s="38"/>
      <c r="CK101" s="38"/>
      <c r="CL101" s="38"/>
      <c r="CM101" s="38"/>
      <c r="CN101" s="38"/>
      <c r="CO101" s="38"/>
      <c r="CP101" s="38"/>
      <c r="CQ101" s="38"/>
      <c r="CR101"/>
      <c r="CS101"/>
      <c r="CT101"/>
      <c r="CU101"/>
      <c r="CV101"/>
      <c r="CW101"/>
      <c r="CX101"/>
      <c r="CY101"/>
      <c r="CZ101"/>
      <c r="DA101"/>
      <c r="DB101"/>
      <c r="DC101"/>
      <c r="DD101" s="38"/>
      <c r="DE101" s="38"/>
      <c r="DF101" s="38"/>
      <c r="DG101" s="38"/>
      <c r="DH101" s="38"/>
      <c r="DI101" s="38"/>
      <c r="DJ101" s="38"/>
      <c r="DK101" s="38"/>
      <c r="DL101" s="38"/>
      <c r="DM101" s="38"/>
      <c r="DN101" s="38"/>
      <c r="DO101" s="38"/>
      <c r="DP101"/>
      <c r="DQ101"/>
      <c r="DR101"/>
      <c r="DS101"/>
      <c r="DT101"/>
      <c r="DU101"/>
      <c r="DV101"/>
      <c r="DW101"/>
      <c r="DX101"/>
      <c r="DY101"/>
    </row>
    <row r="102" spans="1:129" s="2" customFormat="1" ht="125" x14ac:dyDescent="0.3">
      <c r="A102" s="1">
        <v>50</v>
      </c>
      <c r="B102" s="36" t="s">
        <v>189</v>
      </c>
      <c r="C102" s="36"/>
      <c r="D102" s="36" t="s">
        <v>190</v>
      </c>
      <c r="E102" s="36"/>
      <c r="F102" s="36" t="s">
        <v>191</v>
      </c>
      <c r="G102" s="36"/>
      <c r="H102" s="36" t="s">
        <v>285</v>
      </c>
      <c r="I102" s="36"/>
      <c r="J102" s="36" t="s">
        <v>306</v>
      </c>
      <c r="K102" s="36"/>
      <c r="L102" s="3">
        <v>4</v>
      </c>
      <c r="M102" s="2">
        <v>2</v>
      </c>
      <c r="N102" s="48"/>
      <c r="O102" s="48"/>
      <c r="P102" s="36" t="s">
        <v>275</v>
      </c>
      <c r="AA102" s="123"/>
      <c r="AB102" s="123"/>
      <c r="AC102" s="123"/>
      <c r="AD102" s="123"/>
      <c r="AE102" s="123"/>
      <c r="AF102" s="123"/>
      <c r="AG102" s="123"/>
      <c r="AH102" s="123"/>
      <c r="AI102" s="123"/>
      <c r="BD102"/>
      <c r="BE102"/>
      <c r="BF102"/>
      <c r="BG102"/>
      <c r="BH102"/>
      <c r="BI102"/>
      <c r="BJ102"/>
      <c r="BK102"/>
      <c r="BL102"/>
      <c r="BM102"/>
      <c r="BN102"/>
      <c r="BO102"/>
      <c r="BP102"/>
      <c r="BQ102"/>
      <c r="BR102"/>
      <c r="BS102"/>
      <c r="BT102"/>
      <c r="BU102"/>
      <c r="BV102"/>
      <c r="BW102"/>
      <c r="BX102"/>
      <c r="BY102"/>
      <c r="BZ102"/>
      <c r="CA102"/>
      <c r="CB102"/>
      <c r="CC102"/>
      <c r="CF102" s="38"/>
      <c r="CG102" s="38"/>
      <c r="CH102" s="38"/>
      <c r="CI102" s="38"/>
      <c r="CJ102" s="38"/>
      <c r="CK102" s="38"/>
      <c r="CL102" s="38"/>
      <c r="CM102" s="38"/>
      <c r="CN102" s="38"/>
      <c r="CO102" s="38"/>
      <c r="CP102" s="38"/>
      <c r="CQ102" s="38"/>
      <c r="CR102"/>
      <c r="CS102"/>
      <c r="CT102"/>
      <c r="CU102"/>
      <c r="CV102"/>
      <c r="CW102"/>
      <c r="CX102"/>
      <c r="CY102"/>
      <c r="CZ102"/>
      <c r="DA102"/>
      <c r="DB102"/>
      <c r="DC102"/>
      <c r="DD102" s="38"/>
      <c r="DE102" s="38"/>
      <c r="DF102" s="38"/>
      <c r="DG102" s="38"/>
      <c r="DH102" s="38"/>
      <c r="DI102" s="38"/>
      <c r="DJ102" s="38"/>
      <c r="DK102" s="38"/>
      <c r="DL102" s="38"/>
      <c r="DM102" s="38"/>
      <c r="DN102" s="38"/>
      <c r="DO102" s="38"/>
      <c r="DP102"/>
      <c r="DQ102"/>
      <c r="DR102"/>
      <c r="DS102"/>
      <c r="DT102"/>
      <c r="DU102"/>
      <c r="DV102"/>
      <c r="DW102"/>
      <c r="DX102"/>
      <c r="DY102"/>
    </row>
    <row r="103" spans="1:129" s="2" customFormat="1" x14ac:dyDescent="0.3">
      <c r="A103" s="1"/>
      <c r="B103" s="36"/>
      <c r="C103" s="36"/>
      <c r="D103" s="36"/>
      <c r="E103" s="36"/>
      <c r="F103" s="36"/>
      <c r="G103" s="36"/>
      <c r="H103" s="36"/>
      <c r="I103" s="36"/>
      <c r="J103" s="36"/>
      <c r="K103" s="36"/>
      <c r="L103" s="3"/>
      <c r="N103" s="48"/>
      <c r="O103" s="48"/>
      <c r="P103" s="36"/>
      <c r="AA103" s="123"/>
      <c r="AB103" s="123"/>
      <c r="AC103" s="123"/>
      <c r="AD103" s="123"/>
      <c r="AE103" s="123"/>
      <c r="AF103" s="123"/>
      <c r="AG103" s="123"/>
      <c r="AH103" s="123"/>
      <c r="AI103" s="123"/>
      <c r="BD103"/>
      <c r="BE103"/>
      <c r="BF103"/>
      <c r="BG103"/>
      <c r="BH103"/>
      <c r="BI103"/>
      <c r="BJ103"/>
      <c r="BK103"/>
      <c r="BL103"/>
      <c r="BM103"/>
      <c r="BN103"/>
      <c r="BO103"/>
      <c r="BP103"/>
      <c r="BQ103"/>
      <c r="BR103"/>
      <c r="BS103"/>
      <c r="BT103"/>
      <c r="BU103"/>
      <c r="BV103"/>
      <c r="BW103"/>
      <c r="BX103"/>
      <c r="BY103"/>
      <c r="BZ103"/>
      <c r="CA103"/>
      <c r="CB103"/>
      <c r="CC103"/>
      <c r="CF103" s="38"/>
      <c r="CG103" s="38"/>
      <c r="CH103" s="38"/>
      <c r="CI103" s="38"/>
      <c r="CJ103" s="38"/>
      <c r="CK103" s="38"/>
      <c r="CL103" s="38"/>
      <c r="CM103" s="38"/>
      <c r="CN103" s="38"/>
      <c r="CO103" s="38"/>
      <c r="CP103" s="38"/>
      <c r="CQ103" s="38"/>
      <c r="CR103"/>
      <c r="CS103"/>
      <c r="CT103"/>
      <c r="CU103"/>
      <c r="CV103"/>
      <c r="CW103"/>
      <c r="CX103"/>
      <c r="CY103"/>
      <c r="CZ103"/>
      <c r="DA103"/>
      <c r="DB103"/>
      <c r="DC103"/>
      <c r="DD103" s="38"/>
      <c r="DE103" s="38"/>
      <c r="DF103" s="38"/>
      <c r="DG103" s="38"/>
      <c r="DH103" s="38"/>
      <c r="DI103" s="38"/>
      <c r="DJ103" s="38"/>
      <c r="DK103" s="38"/>
      <c r="DL103" s="38"/>
      <c r="DM103" s="38"/>
      <c r="DN103" s="38"/>
      <c r="DO103" s="38"/>
      <c r="DP103"/>
      <c r="DQ103"/>
      <c r="DR103"/>
      <c r="DS103"/>
      <c r="DT103"/>
      <c r="DU103"/>
      <c r="DV103"/>
      <c r="DW103"/>
      <c r="DX103"/>
      <c r="DY103"/>
    </row>
    <row r="104" spans="1:129" ht="125" x14ac:dyDescent="0.3">
      <c r="A104" s="1">
        <f>A102+1</f>
        <v>51</v>
      </c>
      <c r="B104" s="36" t="s">
        <v>192</v>
      </c>
      <c r="C104" s="36"/>
      <c r="D104" s="36" t="s">
        <v>280</v>
      </c>
      <c r="E104" s="36"/>
      <c r="F104" s="36" t="s">
        <v>287</v>
      </c>
      <c r="G104" s="36"/>
      <c r="H104" s="36" t="s">
        <v>286</v>
      </c>
      <c r="I104" s="36"/>
      <c r="J104" s="36" t="s">
        <v>193</v>
      </c>
      <c r="K104" s="36"/>
      <c r="L104" s="3">
        <v>4</v>
      </c>
      <c r="M104" s="2">
        <v>2</v>
      </c>
      <c r="N104" s="48"/>
      <c r="O104" s="48"/>
      <c r="P104" s="36" t="s">
        <v>307</v>
      </c>
      <c r="AA104" s="123"/>
      <c r="AB104" s="123"/>
      <c r="AC104" s="123"/>
      <c r="AD104" s="123"/>
      <c r="AE104" s="123"/>
      <c r="AF104" s="123"/>
      <c r="AG104" s="123"/>
      <c r="AH104" s="123"/>
      <c r="AI104" s="123"/>
      <c r="AP104" s="44"/>
      <c r="BD104" s="2"/>
      <c r="BE104" s="2"/>
      <c r="BG104" s="2"/>
      <c r="BH104" s="2"/>
      <c r="BY104" s="2"/>
      <c r="BZ104" s="2"/>
      <c r="CA104" s="2"/>
      <c r="CB104" s="2"/>
      <c r="CC104" s="2"/>
    </row>
    <row r="105" spans="1:129" x14ac:dyDescent="0.3">
      <c r="B105" s="36"/>
      <c r="C105" s="36"/>
      <c r="D105" s="36"/>
      <c r="E105" s="36"/>
      <c r="F105" s="36"/>
      <c r="G105" s="36"/>
      <c r="H105" s="36"/>
      <c r="I105" s="36"/>
      <c r="J105" s="36"/>
      <c r="K105" s="36"/>
      <c r="L105" s="3"/>
      <c r="N105" s="48"/>
      <c r="O105" s="48"/>
      <c r="P105" s="36"/>
      <c r="AA105" s="123"/>
      <c r="AB105" s="123"/>
      <c r="AC105" s="123"/>
      <c r="AD105" s="123"/>
      <c r="AE105" s="123"/>
      <c r="AF105" s="123"/>
      <c r="AG105" s="123"/>
      <c r="AH105" s="123"/>
      <c r="AI105" s="123"/>
      <c r="AP105" s="44"/>
      <c r="BD105" s="2"/>
      <c r="BE105" s="2"/>
      <c r="BG105" s="2"/>
      <c r="BH105" s="2"/>
      <c r="BY105" s="2"/>
      <c r="BZ105" s="2"/>
      <c r="CA105" s="2"/>
      <c r="CB105" s="2"/>
      <c r="CC105" s="2"/>
    </row>
    <row r="106" spans="1:129" ht="275" x14ac:dyDescent="0.3">
      <c r="A106" s="1">
        <f>A104+1</f>
        <v>52</v>
      </c>
      <c r="B106" s="36" t="s">
        <v>129</v>
      </c>
      <c r="C106" s="36"/>
      <c r="D106" s="36" t="s">
        <v>309</v>
      </c>
      <c r="E106" s="36"/>
      <c r="F106" s="36" t="s">
        <v>308</v>
      </c>
      <c r="G106" s="36"/>
      <c r="H106" s="36" t="s">
        <v>180</v>
      </c>
      <c r="I106" s="36"/>
      <c r="J106" s="36" t="s">
        <v>131</v>
      </c>
      <c r="K106" s="36"/>
      <c r="L106" s="3" t="s">
        <v>130</v>
      </c>
      <c r="M106" s="2">
        <v>2</v>
      </c>
      <c r="N106" s="48"/>
      <c r="O106" s="48"/>
      <c r="P106" s="36" t="s">
        <v>276</v>
      </c>
      <c r="T106" s="28"/>
      <c r="U106" s="26"/>
      <c r="V106" s="122"/>
      <c r="W106" s="122"/>
      <c r="X106" s="120"/>
      <c r="Y106" s="122"/>
      <c r="Z106" s="123"/>
      <c r="AA106" s="123"/>
      <c r="AB106" s="123"/>
      <c r="AC106" s="123"/>
      <c r="AD106" s="123"/>
      <c r="AE106" s="123"/>
      <c r="AF106" s="123"/>
      <c r="AG106" s="123"/>
      <c r="AH106" s="123"/>
      <c r="AI106" s="123"/>
      <c r="AP106" s="44"/>
      <c r="BG106" s="2"/>
      <c r="BH106" s="2"/>
      <c r="BV106" s="2"/>
      <c r="BW106" s="2"/>
    </row>
    <row r="107" spans="1:129" x14ac:dyDescent="0.3">
      <c r="B107" s="36"/>
      <c r="C107" s="36"/>
      <c r="D107" s="36"/>
      <c r="E107" s="36"/>
      <c r="F107" s="36"/>
      <c r="G107" s="36"/>
      <c r="H107" s="36"/>
      <c r="I107" s="36"/>
      <c r="J107" s="36"/>
      <c r="K107" s="36"/>
      <c r="L107" s="3"/>
      <c r="N107" s="48"/>
      <c r="O107" s="48"/>
      <c r="P107" s="36"/>
      <c r="T107" s="28"/>
      <c r="U107" s="26"/>
      <c r="V107" s="122"/>
      <c r="W107" s="122"/>
      <c r="X107" s="120"/>
      <c r="Y107" s="122"/>
      <c r="Z107" s="123"/>
      <c r="AA107" s="123"/>
      <c r="AB107" s="123"/>
      <c r="AC107" s="123"/>
      <c r="AD107" s="123"/>
      <c r="AE107" s="123"/>
      <c r="AF107" s="123"/>
      <c r="AG107" s="123"/>
      <c r="AH107" s="123"/>
      <c r="AI107" s="123"/>
      <c r="AP107" s="44"/>
    </row>
    <row r="108" spans="1:129" x14ac:dyDescent="0.3">
      <c r="B108" s="36"/>
      <c r="C108" s="36"/>
      <c r="D108" s="36"/>
      <c r="E108" s="36"/>
      <c r="F108" s="36"/>
      <c r="G108" s="36"/>
      <c r="H108" s="36"/>
      <c r="I108" s="36"/>
      <c r="J108" s="36"/>
      <c r="K108" s="36"/>
      <c r="L108" s="62" t="s">
        <v>10</v>
      </c>
      <c r="M108" s="2">
        <f>SUM(M4:M106)</f>
        <v>100</v>
      </c>
      <c r="N108" s="48"/>
      <c r="O108" s="48"/>
      <c r="P108" s="2" t="s">
        <v>6</v>
      </c>
      <c r="T108" s="28"/>
      <c r="U108" s="26"/>
      <c r="V108" s="122"/>
      <c r="W108" s="122"/>
      <c r="X108" s="120"/>
      <c r="Y108" s="122"/>
      <c r="Z108" s="123"/>
      <c r="AA108" s="123"/>
      <c r="AB108" s="123"/>
      <c r="AC108" s="123"/>
      <c r="AD108" s="123"/>
      <c r="AE108" s="123"/>
      <c r="AF108" s="123"/>
      <c r="AG108" s="123"/>
      <c r="AH108" s="123"/>
      <c r="AI108" s="123"/>
      <c r="AP108" s="44"/>
      <c r="BX108" s="2"/>
    </row>
    <row r="109" spans="1:129" x14ac:dyDescent="0.3">
      <c r="B109" s="36"/>
      <c r="C109" s="36"/>
      <c r="D109" s="36"/>
      <c r="E109" s="36"/>
      <c r="F109" s="36"/>
      <c r="G109" s="36"/>
      <c r="H109" s="36"/>
      <c r="I109" s="36"/>
      <c r="J109" s="36"/>
      <c r="K109" s="36"/>
      <c r="L109" s="3"/>
      <c r="N109" s="48"/>
      <c r="O109" s="48"/>
      <c r="P109" s="2"/>
      <c r="T109" s="28"/>
      <c r="U109" s="26"/>
      <c r="V109" s="122"/>
      <c r="W109" s="122"/>
      <c r="X109" s="120"/>
      <c r="Y109" s="122"/>
      <c r="Z109" s="123"/>
      <c r="AA109" s="123"/>
      <c r="AB109" s="123"/>
      <c r="AC109" s="123"/>
      <c r="AD109" s="123"/>
      <c r="AE109" s="123"/>
      <c r="AF109" s="123"/>
      <c r="AG109" s="123"/>
      <c r="AH109" s="123"/>
      <c r="AI109" s="123"/>
      <c r="BN109" s="2"/>
      <c r="BO109" s="2"/>
    </row>
    <row r="110" spans="1:129" x14ac:dyDescent="0.3">
      <c r="B110" s="36"/>
      <c r="C110" s="36"/>
      <c r="D110" s="36"/>
      <c r="E110" s="36"/>
      <c r="F110" s="36"/>
      <c r="G110" s="36"/>
      <c r="H110" s="36"/>
      <c r="I110" s="36"/>
      <c r="J110" s="36"/>
      <c r="K110" s="36"/>
      <c r="L110" s="3"/>
      <c r="N110" s="48"/>
      <c r="O110" s="48"/>
      <c r="P110" s="36"/>
      <c r="T110" s="28"/>
      <c r="U110" s="26"/>
      <c r="V110" s="122"/>
      <c r="W110" s="122"/>
      <c r="X110" s="120"/>
      <c r="Y110" s="122"/>
      <c r="Z110" s="123"/>
      <c r="AA110" s="123"/>
      <c r="AB110" s="123"/>
      <c r="AC110" s="123"/>
      <c r="AD110" s="123"/>
      <c r="AE110" s="123"/>
      <c r="AF110" s="123"/>
      <c r="AG110" s="123"/>
      <c r="AH110" s="123"/>
      <c r="AI110" s="123"/>
    </row>
    <row r="111" spans="1:129" x14ac:dyDescent="0.3">
      <c r="B111" s="36"/>
      <c r="C111" s="36"/>
      <c r="D111" s="36"/>
      <c r="E111" s="36"/>
      <c r="F111" s="36"/>
      <c r="G111" s="36"/>
      <c r="H111" s="36"/>
      <c r="I111" s="36"/>
      <c r="J111" s="36"/>
      <c r="K111" s="36"/>
      <c r="L111" s="3"/>
      <c r="N111" s="48"/>
      <c r="O111" s="48"/>
      <c r="P111" s="36"/>
      <c r="T111" s="28"/>
      <c r="U111" s="26"/>
      <c r="V111" s="122"/>
      <c r="W111" s="122"/>
      <c r="X111" s="120"/>
      <c r="Y111" s="122"/>
      <c r="Z111" s="123"/>
      <c r="AA111" s="123"/>
      <c r="AB111" s="123"/>
      <c r="AC111" s="123"/>
      <c r="AD111" s="123"/>
      <c r="AE111" s="123"/>
      <c r="AF111" s="123"/>
      <c r="AG111" s="123"/>
      <c r="AH111" s="123"/>
      <c r="AI111" s="123"/>
      <c r="BJ111" s="2"/>
      <c r="BK111" s="2"/>
      <c r="BL111" s="2"/>
      <c r="BM111" s="2"/>
      <c r="BP111" s="2"/>
      <c r="BQ111" s="2"/>
    </row>
    <row r="112" spans="1:129" ht="25" x14ac:dyDescent="0.3">
      <c r="B112" s="36"/>
      <c r="C112" s="36"/>
      <c r="D112" s="36"/>
      <c r="E112" s="36"/>
      <c r="F112" s="36"/>
      <c r="G112" s="36"/>
      <c r="H112" s="36"/>
      <c r="I112" s="36"/>
      <c r="J112" s="36"/>
      <c r="K112" s="36"/>
      <c r="L112" s="3"/>
      <c r="N112" s="48"/>
      <c r="O112" s="48"/>
      <c r="P112" s="36"/>
      <c r="T112" s="124" t="s">
        <v>6</v>
      </c>
      <c r="U112" s="125" t="s">
        <v>6</v>
      </c>
      <c r="V112" s="126" t="s">
        <v>6</v>
      </c>
      <c r="W112" s="123"/>
      <c r="X112" s="123" t="s">
        <v>6</v>
      </c>
      <c r="Y112" s="127" t="s">
        <v>6</v>
      </c>
      <c r="Z112" s="126" t="s">
        <v>6</v>
      </c>
      <c r="AA112" s="123"/>
      <c r="AB112" s="123"/>
      <c r="AC112" s="123"/>
      <c r="AD112" s="123"/>
      <c r="AE112" s="123"/>
      <c r="AF112" s="123"/>
      <c r="AG112" s="123"/>
      <c r="AH112" s="123"/>
      <c r="AI112" s="123"/>
    </row>
    <row r="113" spans="2:81" ht="25" x14ac:dyDescent="0.3">
      <c r="B113" s="36"/>
      <c r="C113" s="36"/>
      <c r="D113" s="36"/>
      <c r="E113" s="36"/>
      <c r="F113" s="36"/>
      <c r="G113" s="36"/>
      <c r="H113" s="36"/>
      <c r="I113" s="36"/>
      <c r="J113" s="36"/>
      <c r="K113" s="36"/>
      <c r="L113" s="3"/>
      <c r="N113" s="48"/>
      <c r="O113" s="48"/>
      <c r="P113" s="36"/>
      <c r="T113" s="124" t="s">
        <v>6</v>
      </c>
      <c r="U113" s="125" t="s">
        <v>6</v>
      </c>
      <c r="V113" s="126" t="s">
        <v>6</v>
      </c>
      <c r="W113" s="123" t="s">
        <v>6</v>
      </c>
      <c r="X113" s="123" t="s">
        <v>6</v>
      </c>
      <c r="Y113" s="127" t="s">
        <v>6</v>
      </c>
      <c r="Z113" s="126" t="s">
        <v>6</v>
      </c>
      <c r="AA113" s="123"/>
      <c r="AB113" s="123"/>
      <c r="AC113" s="123"/>
      <c r="AD113" s="123"/>
      <c r="AE113" s="123"/>
      <c r="AF113" s="123"/>
      <c r="AG113" s="123"/>
      <c r="AH113" s="123"/>
      <c r="AI113" s="123"/>
      <c r="AJ113" s="26"/>
      <c r="BR113" s="2"/>
      <c r="BS113" s="2"/>
      <c r="BT113" s="2"/>
      <c r="BY113" s="2"/>
      <c r="BZ113" s="2"/>
      <c r="CA113" s="2"/>
      <c r="CB113" s="2"/>
      <c r="CC113" s="2"/>
    </row>
    <row r="114" spans="2:81" ht="25" x14ac:dyDescent="0.3">
      <c r="B114" s="36"/>
      <c r="C114" s="36"/>
      <c r="D114" s="36"/>
      <c r="E114" s="36"/>
      <c r="F114" s="36"/>
      <c r="G114" s="36"/>
      <c r="H114" s="36"/>
      <c r="I114" s="36"/>
      <c r="J114" s="36"/>
      <c r="K114" s="36"/>
      <c r="L114" s="3"/>
      <c r="N114" s="48"/>
      <c r="O114" s="48"/>
      <c r="P114" s="36"/>
      <c r="T114" s="124" t="s">
        <v>6</v>
      </c>
      <c r="U114" s="125" t="s">
        <v>6</v>
      </c>
      <c r="V114" s="126" t="s">
        <v>6</v>
      </c>
      <c r="W114" s="123"/>
      <c r="X114" s="123"/>
      <c r="Y114" s="127" t="str">
        <f t="shared" ref="Y114:Y116" si="0">U114</f>
        <v xml:space="preserve"> </v>
      </c>
      <c r="Z114" s="126" t="s">
        <v>6</v>
      </c>
      <c r="AA114" s="123"/>
      <c r="AB114" s="123"/>
      <c r="AC114" s="123"/>
      <c r="AD114" s="123"/>
      <c r="AE114" s="123"/>
      <c r="AF114" s="123"/>
      <c r="AG114" s="123"/>
      <c r="AH114" s="123"/>
      <c r="AI114" s="123"/>
      <c r="AJ114" s="119"/>
      <c r="BF114" s="2"/>
      <c r="BU114" s="2"/>
    </row>
    <row r="115" spans="2:81" ht="25" x14ac:dyDescent="0.3">
      <c r="B115" s="37"/>
      <c r="C115" s="36"/>
      <c r="D115" s="36"/>
      <c r="E115" s="36"/>
      <c r="F115" s="36"/>
      <c r="G115" s="36"/>
      <c r="H115" s="36"/>
      <c r="I115" s="36"/>
      <c r="J115" s="36"/>
      <c r="K115" s="36"/>
      <c r="L115" s="3"/>
      <c r="M115" s="3"/>
      <c r="N115" s="48"/>
      <c r="O115" s="48"/>
      <c r="P115" s="36"/>
      <c r="T115" s="124" t="s">
        <v>6</v>
      </c>
      <c r="U115" s="125" t="s">
        <v>6</v>
      </c>
      <c r="V115" s="126" t="s">
        <v>6</v>
      </c>
      <c r="W115" s="123"/>
      <c r="X115" s="123"/>
      <c r="Y115" s="127" t="s">
        <v>6</v>
      </c>
      <c r="Z115" s="126" t="s">
        <v>6</v>
      </c>
      <c r="AA115" s="123"/>
      <c r="AB115" s="123"/>
      <c r="AC115" s="126" t="s">
        <v>6</v>
      </c>
      <c r="AD115" s="123"/>
      <c r="AE115" s="123"/>
      <c r="AF115" s="123"/>
      <c r="AG115" s="123"/>
      <c r="AH115" s="123"/>
      <c r="AI115" s="123"/>
      <c r="AJ115" s="123"/>
      <c r="BG115" s="2"/>
      <c r="BH115" s="2"/>
      <c r="BI115" s="2"/>
      <c r="BN115" s="2"/>
      <c r="BO115" s="2"/>
    </row>
    <row r="116" spans="2:81" ht="25" x14ac:dyDescent="0.3">
      <c r="B116" s="36"/>
      <c r="C116" s="36"/>
      <c r="D116" s="36"/>
      <c r="E116" s="36"/>
      <c r="F116" s="36"/>
      <c r="G116" s="36"/>
      <c r="H116" s="36"/>
      <c r="I116" s="36"/>
      <c r="J116" s="36"/>
      <c r="K116" s="36"/>
      <c r="L116" s="4"/>
      <c r="N116" s="48"/>
      <c r="O116" s="48"/>
      <c r="P116" s="36"/>
      <c r="T116" s="124" t="s">
        <v>6</v>
      </c>
      <c r="U116" s="125" t="s">
        <v>6</v>
      </c>
      <c r="V116" s="126" t="s">
        <v>6</v>
      </c>
      <c r="W116" s="123" t="s">
        <v>6</v>
      </c>
      <c r="X116" s="123"/>
      <c r="Y116" s="127" t="str">
        <f t="shared" si="0"/>
        <v xml:space="preserve"> </v>
      </c>
      <c r="Z116" s="126" t="s">
        <v>6</v>
      </c>
      <c r="AA116" s="123"/>
      <c r="AB116" s="123"/>
      <c r="AC116" s="126" t="s">
        <v>6</v>
      </c>
      <c r="AD116" s="123"/>
      <c r="AE116" s="123"/>
      <c r="AF116" s="123"/>
      <c r="AG116" s="123"/>
      <c r="AH116" s="123"/>
      <c r="AI116" s="28"/>
      <c r="AJ116" s="123"/>
      <c r="BD116" s="2"/>
      <c r="BE116" s="2"/>
      <c r="BN116" s="2"/>
      <c r="BO116" s="2"/>
      <c r="BV116" s="2"/>
      <c r="BW116" s="2"/>
    </row>
    <row r="117" spans="2:81" ht="25" x14ac:dyDescent="0.3">
      <c r="B117" s="37"/>
      <c r="C117" s="36"/>
      <c r="D117" s="36"/>
      <c r="E117" s="36"/>
      <c r="F117" s="36"/>
      <c r="G117" s="36"/>
      <c r="H117" s="36"/>
      <c r="I117" s="36"/>
      <c r="J117" s="36"/>
      <c r="K117" s="36"/>
      <c r="L117" s="17"/>
      <c r="N117" s="48"/>
      <c r="O117" s="48"/>
      <c r="P117" s="36"/>
      <c r="S117" s="26"/>
      <c r="T117" s="28"/>
      <c r="U117" s="28"/>
      <c r="V117" s="27"/>
      <c r="W117" s="27"/>
      <c r="X117" s="27"/>
      <c r="Y117" s="27"/>
      <c r="Z117" s="26"/>
      <c r="AA117" s="123"/>
      <c r="AB117" s="123"/>
      <c r="AC117" s="126" t="s">
        <v>6</v>
      </c>
      <c r="AD117" s="123"/>
      <c r="AE117" s="123"/>
      <c r="AF117" s="123"/>
      <c r="AG117" s="123"/>
      <c r="AH117" s="123"/>
      <c r="AI117" s="28"/>
      <c r="AJ117" s="123"/>
      <c r="BJ117" s="2"/>
      <c r="BK117" s="2"/>
      <c r="BL117" s="2"/>
      <c r="BM117" s="2"/>
      <c r="BN117" s="2"/>
      <c r="BO117" s="2"/>
      <c r="BP117" s="38"/>
      <c r="BQ117" s="38"/>
    </row>
    <row r="118" spans="2:81" ht="25" x14ac:dyDescent="0.3">
      <c r="B118" s="36"/>
      <c r="C118" s="36"/>
      <c r="D118" s="36"/>
      <c r="E118" s="36"/>
      <c r="F118" s="36"/>
      <c r="G118" s="36"/>
      <c r="H118" s="36"/>
      <c r="I118" s="36"/>
      <c r="J118" s="36"/>
      <c r="K118" s="36"/>
      <c r="L118" s="17"/>
      <c r="N118" s="3"/>
      <c r="O118" s="3"/>
      <c r="P118" s="36"/>
      <c r="S118" s="26"/>
      <c r="T118" s="28"/>
      <c r="U118" s="28"/>
      <c r="V118" s="27"/>
      <c r="W118" s="28"/>
      <c r="X118" s="27"/>
      <c r="Y118" s="27"/>
      <c r="Z118" s="41"/>
      <c r="AA118" s="27"/>
      <c r="AB118" s="27"/>
      <c r="AC118" s="126" t="s">
        <v>6</v>
      </c>
      <c r="AD118" s="27"/>
      <c r="AE118" s="28"/>
      <c r="AF118" s="28"/>
      <c r="AG118" s="28"/>
      <c r="AH118" s="123"/>
      <c r="AI118" s="26"/>
      <c r="AJ118" s="123"/>
      <c r="BJ118" s="2"/>
      <c r="BK118" s="2"/>
      <c r="BL118" s="2"/>
      <c r="BM118" s="2"/>
      <c r="BN118" s="2"/>
      <c r="BO118" s="2"/>
      <c r="BP118" s="38"/>
      <c r="BQ118" s="38"/>
      <c r="BX118" s="2"/>
    </row>
    <row r="119" spans="2:81" ht="25" x14ac:dyDescent="0.3">
      <c r="B119" s="37"/>
      <c r="C119" s="36"/>
      <c r="D119" s="36"/>
      <c r="E119" s="36"/>
      <c r="F119" s="36"/>
      <c r="G119" s="36"/>
      <c r="H119" s="36"/>
      <c r="I119" s="36"/>
      <c r="J119" s="36"/>
      <c r="K119" s="36"/>
      <c r="L119" s="17"/>
      <c r="N119" s="17"/>
      <c r="O119" s="17"/>
      <c r="P119" s="36"/>
      <c r="Z119" s="27"/>
      <c r="AA119" s="27"/>
      <c r="AB119" s="27"/>
      <c r="AC119" s="126" t="s">
        <v>6</v>
      </c>
      <c r="AD119" s="27"/>
      <c r="AE119" s="28"/>
      <c r="AF119" s="28"/>
      <c r="AG119" s="28"/>
      <c r="AH119" s="123"/>
      <c r="AI119" s="28"/>
      <c r="AJ119" s="123"/>
      <c r="BJ119" s="2"/>
      <c r="BK119" s="2"/>
      <c r="BL119" s="2"/>
      <c r="BM119" s="2"/>
      <c r="BN119" s="2"/>
      <c r="BO119" s="2"/>
      <c r="BP119" s="38"/>
      <c r="BQ119" s="38"/>
      <c r="BR119" s="38"/>
      <c r="BS119" s="38"/>
      <c r="BT119" s="38"/>
      <c r="BY119" s="38"/>
      <c r="BZ119" s="38"/>
      <c r="CA119" s="38"/>
      <c r="CB119" s="38"/>
      <c r="CC119" s="38"/>
    </row>
    <row r="120" spans="2:81" x14ac:dyDescent="0.3">
      <c r="B120" s="36"/>
      <c r="C120" s="36"/>
      <c r="D120" s="36"/>
      <c r="E120" s="36"/>
      <c r="F120" s="36"/>
      <c r="G120" s="36"/>
      <c r="H120" s="36"/>
      <c r="I120" s="36"/>
      <c r="J120" s="36"/>
      <c r="K120" s="36"/>
      <c r="L120" s="17"/>
      <c r="N120" s="3"/>
      <c r="O120" s="3"/>
      <c r="P120" s="36"/>
      <c r="S120" s="26"/>
      <c r="T120" s="28"/>
      <c r="U120" s="28"/>
      <c r="V120" s="27"/>
      <c r="W120" s="49"/>
      <c r="X120" s="52"/>
      <c r="Y120" s="52"/>
      <c r="Z120" s="27"/>
      <c r="AA120" s="26"/>
      <c r="AB120" s="26"/>
      <c r="AC120" s="26"/>
      <c r="AD120" s="26"/>
      <c r="AE120" s="26"/>
      <c r="AF120" s="26"/>
      <c r="AG120" s="26"/>
      <c r="AH120" s="123"/>
      <c r="AI120" s="28"/>
      <c r="AJ120" s="28"/>
      <c r="BF120" s="2"/>
      <c r="BJ120" s="2"/>
      <c r="BK120" s="2"/>
      <c r="BL120" s="2"/>
      <c r="BM120" s="2"/>
      <c r="BN120" s="2"/>
      <c r="BO120" s="2"/>
      <c r="BP120" s="38"/>
      <c r="BQ120" s="38"/>
      <c r="BR120" s="38"/>
      <c r="BS120" s="38"/>
      <c r="BT120" s="38"/>
      <c r="BU120" s="38"/>
      <c r="BY120" s="38"/>
      <c r="BZ120" s="38"/>
      <c r="CA120" s="38"/>
      <c r="CB120" s="38"/>
      <c r="CC120" s="38"/>
    </row>
    <row r="121" spans="2:81" x14ac:dyDescent="0.3">
      <c r="B121" s="37"/>
      <c r="C121" s="36"/>
      <c r="D121" s="36"/>
      <c r="E121" s="36"/>
      <c r="F121" s="36"/>
      <c r="G121" s="36"/>
      <c r="H121" s="36"/>
      <c r="I121" s="36"/>
      <c r="J121" s="36"/>
      <c r="K121" s="36"/>
      <c r="L121" s="17"/>
      <c r="N121" s="17"/>
      <c r="O121" s="17"/>
      <c r="P121" s="36"/>
      <c r="S121" s="26"/>
      <c r="T121" s="28"/>
      <c r="U121" s="28"/>
      <c r="V121" s="27"/>
      <c r="W121" s="49"/>
      <c r="X121" s="52"/>
      <c r="Y121" s="52"/>
      <c r="Z121" s="2" t="s">
        <v>6</v>
      </c>
      <c r="AA121" s="27"/>
      <c r="AB121" s="27"/>
      <c r="AC121" s="27"/>
      <c r="AD121" s="27"/>
      <c r="AE121" s="42"/>
      <c r="AF121" s="28"/>
      <c r="AG121" s="28"/>
      <c r="AH121" s="123"/>
      <c r="AI121" s="28"/>
      <c r="AJ121" s="28"/>
      <c r="BF121" s="2"/>
      <c r="BG121" s="2"/>
      <c r="BH121" s="2"/>
      <c r="BI121" s="2"/>
      <c r="BJ121" s="2"/>
      <c r="BK121" s="2"/>
      <c r="BL121" s="2"/>
      <c r="BM121" s="2"/>
      <c r="BN121" s="2"/>
      <c r="BO121" s="2"/>
      <c r="BP121" s="38"/>
      <c r="BQ121" s="38"/>
      <c r="BR121" s="38"/>
      <c r="BS121" s="38"/>
      <c r="BT121" s="38"/>
      <c r="BU121" s="38"/>
      <c r="BY121" s="38"/>
      <c r="BZ121" s="38"/>
      <c r="CA121" s="38"/>
      <c r="CB121" s="38"/>
      <c r="CC121" s="38"/>
    </row>
    <row r="122" spans="2:81" x14ac:dyDescent="0.3">
      <c r="B122" s="36"/>
      <c r="C122" s="36"/>
      <c r="D122" s="36"/>
      <c r="E122" s="36"/>
      <c r="F122" s="36"/>
      <c r="G122" s="36"/>
      <c r="H122" s="36"/>
      <c r="I122" s="36"/>
      <c r="J122" s="36"/>
      <c r="K122" s="36"/>
      <c r="L122" s="17"/>
      <c r="N122" s="39"/>
      <c r="O122" s="39"/>
      <c r="P122" s="36"/>
      <c r="S122" s="26"/>
      <c r="T122" s="28"/>
      <c r="U122" s="28"/>
      <c r="V122" s="27"/>
      <c r="W122" s="49"/>
      <c r="X122" s="52"/>
      <c r="Y122" s="52"/>
      <c r="AA122" s="27"/>
      <c r="AB122" s="27"/>
      <c r="AC122" s="27"/>
      <c r="AD122" s="49"/>
      <c r="AE122" s="42"/>
      <c r="AF122" s="28"/>
      <c r="AG122" s="28"/>
      <c r="AH122" s="123"/>
      <c r="AJ122" s="26"/>
      <c r="BD122" s="2"/>
      <c r="BE122" s="2"/>
      <c r="BF122" s="2"/>
      <c r="BG122" s="2"/>
      <c r="BH122" s="2"/>
      <c r="BI122" s="2"/>
      <c r="BJ122" s="2"/>
      <c r="BK122" s="2"/>
      <c r="BL122" s="2"/>
      <c r="BM122" s="2"/>
      <c r="BN122" s="2"/>
      <c r="BO122" s="2"/>
      <c r="BR122" s="38"/>
      <c r="BS122" s="38"/>
      <c r="BT122" s="38"/>
      <c r="BU122" s="38"/>
      <c r="BV122" s="38"/>
      <c r="BW122" s="38"/>
      <c r="BY122" s="38"/>
      <c r="BZ122" s="38"/>
      <c r="CA122" s="38"/>
      <c r="CB122" s="38"/>
      <c r="CC122" s="38"/>
    </row>
    <row r="123" spans="2:81" x14ac:dyDescent="0.3">
      <c r="B123" s="37"/>
      <c r="C123" s="36"/>
      <c r="D123" s="36"/>
      <c r="E123" s="36"/>
      <c r="F123" s="36"/>
      <c r="G123" s="36"/>
      <c r="H123" s="36"/>
      <c r="I123" s="36"/>
      <c r="J123" s="36"/>
      <c r="K123" s="36"/>
      <c r="L123" s="17"/>
      <c r="N123" s="17"/>
      <c r="O123" s="17"/>
      <c r="P123" s="36"/>
      <c r="W123" s="49"/>
      <c r="X123" s="52"/>
      <c r="Y123" s="52"/>
      <c r="AA123" s="27"/>
      <c r="AB123" s="27"/>
      <c r="AC123" s="27"/>
      <c r="AD123" s="49"/>
      <c r="AE123" s="42"/>
      <c r="AF123" s="28"/>
      <c r="AG123" s="28"/>
      <c r="AH123" s="123"/>
      <c r="AJ123" s="43"/>
      <c r="BD123" s="2"/>
      <c r="BE123" s="2"/>
      <c r="BF123" s="2"/>
      <c r="BG123" s="2"/>
      <c r="BH123" s="2"/>
      <c r="BI123" s="2"/>
      <c r="BJ123" s="2"/>
      <c r="BK123" s="2"/>
      <c r="BL123" s="2"/>
      <c r="BM123" s="2"/>
      <c r="BN123" s="2"/>
      <c r="BO123" s="2"/>
      <c r="BR123" s="38"/>
      <c r="BS123" s="38"/>
      <c r="BT123" s="38"/>
      <c r="BU123" s="38"/>
      <c r="BV123" s="38"/>
      <c r="BW123" s="38"/>
      <c r="BY123" s="38"/>
      <c r="BZ123" s="38"/>
      <c r="CA123" s="38"/>
      <c r="CB123" s="38"/>
      <c r="CC123" s="38"/>
    </row>
    <row r="124" spans="2:81" x14ac:dyDescent="0.3">
      <c r="B124" s="36"/>
      <c r="C124" s="36"/>
      <c r="D124" s="36"/>
      <c r="E124" s="36"/>
      <c r="F124" s="36"/>
      <c r="G124" s="36"/>
      <c r="H124" s="36"/>
      <c r="I124" s="36"/>
      <c r="J124" s="36"/>
      <c r="K124" s="36"/>
      <c r="L124" s="17"/>
      <c r="N124" s="39"/>
      <c r="O124" s="39"/>
      <c r="P124" s="36"/>
      <c r="W124" s="49"/>
      <c r="X124" s="52"/>
      <c r="Y124" s="52"/>
      <c r="AA124" s="29" t="s">
        <v>6</v>
      </c>
      <c r="AB124" s="40" t="s">
        <v>6</v>
      </c>
      <c r="AD124" s="49"/>
      <c r="AE124" s="42"/>
      <c r="AH124" s="28"/>
      <c r="AJ124" s="43"/>
      <c r="AV124" s="51"/>
      <c r="BD124" s="2"/>
      <c r="BE124" s="2"/>
      <c r="BF124" s="2"/>
      <c r="BG124" s="2"/>
      <c r="BH124" s="2"/>
      <c r="BI124" s="2"/>
      <c r="BJ124" s="2"/>
      <c r="BK124" s="2"/>
      <c r="BL124" s="2"/>
      <c r="BM124" s="2"/>
      <c r="BN124" s="2"/>
      <c r="BO124" s="2"/>
      <c r="BR124" s="38"/>
      <c r="BS124" s="38"/>
      <c r="BT124" s="38"/>
      <c r="BU124" s="38"/>
      <c r="BV124" s="38"/>
      <c r="BW124" s="38"/>
      <c r="BX124" s="38"/>
      <c r="BY124" s="38"/>
      <c r="BZ124" s="38"/>
      <c r="CA124" s="38"/>
      <c r="CB124" s="38"/>
      <c r="CC124" s="38"/>
    </row>
    <row r="125" spans="2:81" x14ac:dyDescent="0.3">
      <c r="B125" s="37"/>
      <c r="C125" s="36"/>
      <c r="D125" s="36"/>
      <c r="E125" s="36"/>
      <c r="F125" s="36"/>
      <c r="G125" s="36"/>
      <c r="H125" s="36"/>
      <c r="I125" s="36"/>
      <c r="J125" s="36"/>
      <c r="K125" s="36"/>
      <c r="L125" s="17"/>
      <c r="N125" s="17"/>
      <c r="O125" s="17"/>
      <c r="P125" s="36"/>
      <c r="W125" s="49"/>
      <c r="X125" s="52"/>
      <c r="Y125" s="52"/>
      <c r="AA125" s="47"/>
      <c r="AB125" s="40"/>
      <c r="AD125" s="49"/>
      <c r="AE125" s="42"/>
      <c r="AG125" s="128"/>
      <c r="AH125" s="28"/>
      <c r="AJ125" s="43"/>
      <c r="AV125" s="51"/>
      <c r="BD125" s="2"/>
      <c r="BE125" s="2"/>
      <c r="BF125" s="2"/>
      <c r="BG125" s="2"/>
      <c r="BH125" s="2"/>
      <c r="BI125" s="2"/>
      <c r="BJ125" s="2"/>
      <c r="BK125" s="2"/>
      <c r="BL125" s="2"/>
      <c r="BM125" s="2"/>
      <c r="BN125" s="2"/>
      <c r="BO125" s="2"/>
      <c r="BR125" s="38"/>
      <c r="BS125" s="38"/>
      <c r="BT125" s="38"/>
      <c r="BU125" s="38"/>
      <c r="BV125" s="38"/>
      <c r="BW125" s="38"/>
      <c r="BX125" s="38"/>
      <c r="BY125" s="38"/>
      <c r="BZ125" s="38"/>
      <c r="CA125" s="38"/>
      <c r="CB125" s="38"/>
      <c r="CC125" s="38"/>
    </row>
    <row r="126" spans="2:81" x14ac:dyDescent="0.3">
      <c r="B126" s="36"/>
      <c r="C126" s="36"/>
      <c r="D126" s="36"/>
      <c r="E126" s="36"/>
      <c r="F126" s="36"/>
      <c r="G126" s="36"/>
      <c r="H126" s="36"/>
      <c r="I126" s="36"/>
      <c r="J126" s="36"/>
      <c r="K126" s="36"/>
      <c r="L126" s="17"/>
      <c r="N126" s="39"/>
      <c r="O126" s="39"/>
      <c r="P126" s="36"/>
      <c r="W126" s="49"/>
      <c r="X126" s="52"/>
      <c r="Y126" s="52"/>
      <c r="Z126" s="26"/>
      <c r="AA126" s="47"/>
      <c r="AB126" s="40"/>
      <c r="AH126" s="26"/>
      <c r="AJ126" s="43"/>
      <c r="AU126" s="50"/>
      <c r="AV126" s="51"/>
      <c r="BD126" s="2"/>
      <c r="BE126" s="2"/>
      <c r="BF126" s="2"/>
      <c r="BG126" s="2"/>
      <c r="BH126" s="2"/>
      <c r="BI126" s="2"/>
      <c r="BJ126" s="2"/>
      <c r="BK126" s="2"/>
      <c r="BL126" s="2"/>
      <c r="BM126" s="2"/>
      <c r="BN126" s="2"/>
      <c r="BO126" s="2"/>
      <c r="BU126" s="38"/>
      <c r="BV126" s="38"/>
      <c r="BW126" s="38"/>
      <c r="BX126" s="38"/>
    </row>
    <row r="127" spans="2:81" x14ac:dyDescent="0.3">
      <c r="B127" s="37"/>
      <c r="C127" s="36"/>
      <c r="D127" s="36"/>
      <c r="E127" s="36"/>
      <c r="F127" s="36"/>
      <c r="G127" s="36"/>
      <c r="H127" s="36"/>
      <c r="I127" s="36"/>
      <c r="J127" s="36"/>
      <c r="K127" s="36"/>
      <c r="L127" s="17"/>
      <c r="N127" s="17"/>
      <c r="O127" s="17"/>
      <c r="P127" s="36"/>
      <c r="W127" s="49"/>
      <c r="X127" s="52"/>
      <c r="Y127" s="52"/>
      <c r="Z127" s="26"/>
      <c r="AA127" s="47"/>
      <c r="AB127" s="40"/>
      <c r="AH127" s="28"/>
      <c r="AJ127" s="43"/>
      <c r="AU127" s="50"/>
      <c r="AV127" s="51"/>
      <c r="BD127" s="2"/>
      <c r="BE127" s="2"/>
      <c r="BF127" s="2"/>
      <c r="BG127" s="2"/>
      <c r="BH127" s="2"/>
      <c r="BI127" s="2"/>
      <c r="BJ127" s="2"/>
      <c r="BK127" s="2"/>
      <c r="BL127" s="2"/>
      <c r="BM127" s="2"/>
      <c r="BV127" s="38"/>
      <c r="BW127" s="38"/>
      <c r="BX127" s="38"/>
    </row>
    <row r="128" spans="2:81" x14ac:dyDescent="0.3">
      <c r="B128" s="37"/>
      <c r="C128" s="36"/>
      <c r="D128" s="36"/>
      <c r="E128" s="36"/>
      <c r="F128" s="36"/>
      <c r="G128" s="36"/>
      <c r="H128" s="36"/>
      <c r="I128" s="36"/>
      <c r="J128" s="36"/>
      <c r="K128" s="36"/>
      <c r="L128" s="17"/>
      <c r="N128" s="17"/>
      <c r="O128" s="17"/>
      <c r="P128" s="36"/>
      <c r="W128" s="49"/>
      <c r="X128" s="52"/>
      <c r="Y128" s="52"/>
      <c r="Z128" s="26"/>
      <c r="AA128" s="47"/>
      <c r="AB128" s="40"/>
      <c r="AH128" s="28"/>
      <c r="AU128" s="50"/>
      <c r="AV128" s="51"/>
      <c r="BD128" s="2"/>
      <c r="BE128" s="2"/>
      <c r="BF128" s="2"/>
      <c r="BG128" s="2"/>
      <c r="BH128" s="2"/>
      <c r="BI128" s="2"/>
      <c r="BJ128" s="2"/>
      <c r="BK128" s="2"/>
      <c r="BL128" s="2"/>
      <c r="BM128" s="2"/>
      <c r="BV128" s="38"/>
      <c r="BW128" s="38"/>
      <c r="BX128" s="38"/>
    </row>
    <row r="129" spans="2:76" x14ac:dyDescent="0.3">
      <c r="B129" s="37"/>
      <c r="C129" s="36"/>
      <c r="D129" s="36"/>
      <c r="E129" s="36"/>
      <c r="F129" s="36"/>
      <c r="G129" s="36"/>
      <c r="H129" s="36"/>
      <c r="I129" s="36"/>
      <c r="J129" s="36"/>
      <c r="K129" s="36"/>
      <c r="L129" s="4"/>
      <c r="N129" s="17"/>
      <c r="O129" s="17"/>
      <c r="P129" s="36"/>
      <c r="Z129" s="45"/>
      <c r="AA129" s="47"/>
      <c r="AB129" s="40"/>
      <c r="AH129" s="28"/>
      <c r="AU129" s="50"/>
      <c r="AV129" s="51"/>
      <c r="BD129" s="2"/>
      <c r="BE129" s="2"/>
      <c r="BF129" s="2"/>
      <c r="BG129" s="2"/>
      <c r="BH129" s="2"/>
      <c r="BI129" s="2"/>
      <c r="BX129" s="38"/>
    </row>
    <row r="130" spans="2:76" x14ac:dyDescent="0.3">
      <c r="B130" s="36"/>
      <c r="C130" s="36"/>
      <c r="D130" s="36"/>
      <c r="E130" s="36"/>
      <c r="F130" s="36"/>
      <c r="G130" s="36"/>
      <c r="H130" s="36"/>
      <c r="I130" s="36"/>
      <c r="J130" s="36"/>
      <c r="K130" s="36"/>
      <c r="L130" s="4"/>
      <c r="N130" s="39"/>
      <c r="O130" s="39"/>
      <c r="P130" s="36"/>
      <c r="Z130" s="45"/>
      <c r="AA130" s="47"/>
      <c r="AB130" s="40"/>
      <c r="AU130" s="50"/>
      <c r="AV130" s="51"/>
      <c r="BD130" s="2"/>
      <c r="BE130" s="2"/>
      <c r="BF130" s="2"/>
      <c r="BG130" s="2"/>
      <c r="BH130" s="2"/>
      <c r="BI130" s="2"/>
      <c r="BX130" s="38"/>
    </row>
    <row r="131" spans="2:76" x14ac:dyDescent="0.3">
      <c r="B131" s="36"/>
      <c r="C131" s="36"/>
      <c r="D131" s="36"/>
      <c r="E131" s="36"/>
      <c r="F131" s="36"/>
      <c r="G131" s="36"/>
      <c r="H131" s="36"/>
      <c r="I131" s="36"/>
      <c r="J131" s="36"/>
      <c r="K131" s="36"/>
      <c r="L131" s="4"/>
      <c r="N131" s="39"/>
      <c r="O131" s="39"/>
      <c r="P131" s="36"/>
      <c r="Z131" s="45"/>
      <c r="AA131" s="47"/>
      <c r="AB131" s="40"/>
      <c r="AJ131" s="26"/>
      <c r="AU131" s="50"/>
      <c r="AV131" s="51"/>
      <c r="BD131" s="2"/>
      <c r="BE131" s="2"/>
      <c r="BF131" s="2"/>
      <c r="BG131" s="2"/>
      <c r="BH131" s="2"/>
      <c r="BI131" s="2"/>
    </row>
    <row r="132" spans="2:76" x14ac:dyDescent="0.3">
      <c r="B132" s="36"/>
      <c r="C132" s="36"/>
      <c r="D132" s="36"/>
      <c r="E132" s="36"/>
      <c r="F132" s="36"/>
      <c r="G132" s="36"/>
      <c r="H132" s="36"/>
      <c r="I132" s="36"/>
      <c r="J132" s="36"/>
      <c r="K132" s="36"/>
      <c r="L132" s="4"/>
      <c r="N132" s="39"/>
      <c r="O132" s="39"/>
      <c r="P132" s="36"/>
      <c r="Z132" s="45"/>
      <c r="AA132" s="46"/>
      <c r="AB132" s="40"/>
      <c r="AJ132" s="26"/>
      <c r="AU132" s="50"/>
      <c r="BD132" s="2"/>
      <c r="BE132" s="2"/>
      <c r="BG132" s="2"/>
      <c r="BH132" s="2"/>
      <c r="BI132" s="2"/>
    </row>
    <row r="133" spans="2:76" x14ac:dyDescent="0.3">
      <c r="B133" s="36"/>
      <c r="C133" s="36"/>
      <c r="D133" s="36"/>
      <c r="E133" s="36"/>
      <c r="F133" s="36"/>
      <c r="G133" s="36"/>
      <c r="H133" s="36"/>
      <c r="I133" s="36"/>
      <c r="J133" s="36"/>
      <c r="K133" s="36"/>
      <c r="L133" s="4"/>
      <c r="N133" s="39"/>
      <c r="O133" s="39"/>
      <c r="P133" s="36"/>
      <c r="Z133" s="45"/>
      <c r="AA133" s="46"/>
      <c r="AB133" s="40"/>
      <c r="AJ133" s="26"/>
      <c r="AU133" s="50"/>
      <c r="BD133" s="2"/>
      <c r="BE133" s="2"/>
    </row>
    <row r="134" spans="2:76" x14ac:dyDescent="0.3">
      <c r="B134" s="36"/>
      <c r="C134" s="36"/>
      <c r="D134" s="36"/>
      <c r="E134" s="36"/>
      <c r="F134" s="36"/>
      <c r="G134" s="36"/>
      <c r="H134" s="36"/>
      <c r="I134" s="36"/>
      <c r="J134" s="36"/>
      <c r="K134" s="36"/>
      <c r="L134" s="17"/>
      <c r="N134" s="39"/>
      <c r="O134" s="39"/>
      <c r="P134" s="36"/>
      <c r="Z134" s="45"/>
      <c r="AA134" s="46"/>
      <c r="AB134" s="40"/>
      <c r="AJ134" s="26"/>
      <c r="AT134" s="26"/>
    </row>
    <row r="135" spans="2:76" x14ac:dyDescent="0.3">
      <c r="B135" s="36"/>
      <c r="C135" s="36"/>
      <c r="D135" s="36"/>
      <c r="E135" s="36"/>
      <c r="F135" s="36"/>
      <c r="G135" s="36"/>
      <c r="H135" s="36"/>
      <c r="I135" s="36"/>
      <c r="J135" s="36"/>
      <c r="K135" s="36"/>
      <c r="L135" s="4"/>
      <c r="N135" s="39"/>
      <c r="O135" s="39"/>
      <c r="P135" s="36"/>
      <c r="Z135" s="45"/>
      <c r="AA135" s="46"/>
      <c r="AB135" s="40"/>
      <c r="AJ135" s="26"/>
      <c r="AT135" s="20"/>
    </row>
    <row r="136" spans="2:76" x14ac:dyDescent="0.3">
      <c r="B136" s="36"/>
      <c r="C136" s="36"/>
      <c r="D136" s="36"/>
      <c r="E136" s="36"/>
      <c r="F136" s="36"/>
      <c r="G136" s="36"/>
      <c r="H136" s="36"/>
      <c r="I136" s="36"/>
      <c r="J136" s="36"/>
      <c r="K136" s="36"/>
      <c r="L136" s="17"/>
      <c r="N136" s="39"/>
      <c r="O136" s="39"/>
      <c r="P136" s="36"/>
      <c r="Z136" s="45"/>
      <c r="AA136" s="46"/>
      <c r="AB136" s="40"/>
      <c r="AJ136" s="26"/>
      <c r="AT136" s="26"/>
    </row>
    <row r="137" spans="2:76" x14ac:dyDescent="0.3">
      <c r="B137" s="36"/>
      <c r="C137" s="36"/>
      <c r="D137" s="36"/>
      <c r="E137" s="36"/>
      <c r="F137" s="36"/>
      <c r="G137" s="36"/>
      <c r="H137" s="36"/>
      <c r="I137" s="36"/>
      <c r="J137" s="36"/>
      <c r="K137" s="36"/>
      <c r="L137" s="4"/>
      <c r="N137" s="4"/>
      <c r="O137" s="4"/>
      <c r="P137" s="36"/>
      <c r="Z137" s="45"/>
      <c r="AA137" s="46"/>
      <c r="AB137" s="40"/>
      <c r="AJ137" s="26"/>
      <c r="AT137" s="26"/>
    </row>
    <row r="138" spans="2:76" x14ac:dyDescent="0.3">
      <c r="B138" s="36"/>
      <c r="C138" s="36"/>
      <c r="D138" s="36"/>
      <c r="E138" s="36"/>
      <c r="F138" s="36"/>
      <c r="G138" s="36"/>
      <c r="H138" s="36"/>
      <c r="I138" s="36"/>
      <c r="J138" s="36"/>
      <c r="K138" s="36"/>
      <c r="L138" s="17"/>
      <c r="N138" s="39"/>
      <c r="O138" s="39"/>
      <c r="P138" s="36"/>
      <c r="Z138" s="45"/>
      <c r="AA138" s="46"/>
      <c r="AB138" s="40"/>
      <c r="AJ138" s="26"/>
      <c r="AT138" s="26"/>
    </row>
    <row r="139" spans="2:76" x14ac:dyDescent="0.3">
      <c r="B139" s="36"/>
      <c r="C139" s="36"/>
      <c r="D139" s="36"/>
      <c r="E139" s="36"/>
      <c r="F139" s="36"/>
      <c r="G139" s="36"/>
      <c r="H139" s="36"/>
      <c r="I139" s="36"/>
      <c r="J139" s="36"/>
      <c r="K139" s="36"/>
      <c r="L139" s="4"/>
      <c r="N139" s="4"/>
      <c r="O139" s="4"/>
      <c r="P139" s="36"/>
      <c r="Z139" s="45"/>
      <c r="AA139" s="46"/>
      <c r="AB139" s="40"/>
      <c r="AJ139" s="26"/>
      <c r="AT139" s="26"/>
    </row>
    <row r="140" spans="2:76" x14ac:dyDescent="0.3">
      <c r="B140" s="61"/>
      <c r="C140" s="36"/>
      <c r="D140" s="36"/>
      <c r="E140" s="36"/>
      <c r="F140" s="36"/>
      <c r="G140" s="36"/>
      <c r="H140" s="36"/>
      <c r="I140" s="36"/>
      <c r="J140" s="36"/>
      <c r="K140" s="36"/>
      <c r="L140" s="17"/>
      <c r="N140" s="3"/>
      <c r="O140" s="3"/>
      <c r="P140" s="36"/>
      <c r="Z140" s="26"/>
      <c r="AA140" s="46"/>
      <c r="AB140" s="40"/>
      <c r="AJ140" s="26"/>
    </row>
    <row r="141" spans="2:76" x14ac:dyDescent="0.3">
      <c r="B141" s="61"/>
      <c r="C141" s="61"/>
      <c r="D141" s="36"/>
      <c r="E141" s="36"/>
      <c r="F141" s="36"/>
      <c r="G141" s="36"/>
      <c r="H141" s="36"/>
      <c r="I141" s="36"/>
      <c r="J141" s="36"/>
      <c r="K141" s="61"/>
      <c r="L141" s="17"/>
      <c r="N141" s="3"/>
      <c r="O141" s="3"/>
      <c r="P141" s="36"/>
      <c r="AA141" s="46"/>
      <c r="AB141" s="40"/>
      <c r="AJ141" s="20"/>
    </row>
    <row r="142" spans="2:76" ht="25" x14ac:dyDescent="0.3">
      <c r="B142" s="129" t="s">
        <v>6</v>
      </c>
      <c r="C142" s="61"/>
      <c r="D142" s="61"/>
      <c r="E142" s="61"/>
      <c r="F142" s="61"/>
      <c r="G142" s="61"/>
      <c r="H142" s="61"/>
      <c r="I142" s="61"/>
      <c r="K142" s="62"/>
      <c r="L142" s="17"/>
      <c r="N142" s="3"/>
      <c r="O142" s="3"/>
      <c r="P142" s="36"/>
      <c r="AA142" s="46"/>
      <c r="AB142" s="40"/>
      <c r="AJ142" s="26"/>
    </row>
    <row r="143" spans="2:76" x14ac:dyDescent="0.3">
      <c r="C143" s="61"/>
      <c r="D143" s="61"/>
      <c r="E143" s="61"/>
      <c r="F143" s="61"/>
      <c r="G143" s="61"/>
      <c r="H143" s="61"/>
      <c r="I143" s="61"/>
      <c r="J143" s="61"/>
      <c r="K143" s="61"/>
      <c r="M143" s="3"/>
      <c r="N143" s="3"/>
      <c r="O143" s="3"/>
      <c r="P143" s="36"/>
      <c r="AA143" s="29"/>
      <c r="AB143" s="40"/>
      <c r="AJ143" s="26"/>
    </row>
    <row r="144" spans="2:76" x14ac:dyDescent="0.3">
      <c r="B144" s="36"/>
      <c r="C144" s="36"/>
      <c r="D144" s="36"/>
      <c r="E144" s="36"/>
      <c r="F144" s="36"/>
      <c r="G144" s="36"/>
      <c r="H144" s="36"/>
      <c r="I144" s="36"/>
      <c r="J144" s="36"/>
      <c r="K144" s="36"/>
      <c r="L144" s="130"/>
      <c r="M144" s="131">
        <f>SUM(M6:M141)</f>
        <v>199</v>
      </c>
      <c r="N144" s="3"/>
      <c r="O144" s="3"/>
      <c r="P144" s="36"/>
    </row>
    <row r="145" spans="2:15" x14ac:dyDescent="0.3">
      <c r="B145" s="61"/>
      <c r="N145" s="17"/>
      <c r="O145" s="51"/>
    </row>
    <row r="146" spans="2:15" x14ac:dyDescent="0.3">
      <c r="B146" s="61"/>
      <c r="C146" s="36"/>
      <c r="D146" s="36"/>
      <c r="E146" s="36"/>
      <c r="F146" s="36"/>
      <c r="G146" s="36"/>
      <c r="H146" s="36"/>
      <c r="I146" s="36"/>
      <c r="J146" s="36"/>
      <c r="K146" s="36"/>
      <c r="L146" s="2"/>
    </row>
    <row r="147" spans="2:15" x14ac:dyDescent="0.3">
      <c r="B147" s="61"/>
      <c r="C147" s="61"/>
      <c r="D147" s="61"/>
      <c r="E147" s="61"/>
      <c r="F147" s="61"/>
      <c r="G147" s="61"/>
      <c r="H147" s="61"/>
      <c r="I147" s="61"/>
      <c r="J147" s="61"/>
      <c r="K147" s="61"/>
      <c r="L147" s="2" t="s">
        <v>6</v>
      </c>
    </row>
    <row r="148" spans="2:15" x14ac:dyDescent="0.3">
      <c r="B148" s="61"/>
      <c r="C148" s="61"/>
      <c r="D148" s="61"/>
      <c r="E148" s="61"/>
      <c r="F148" s="61"/>
      <c r="G148" s="61"/>
      <c r="H148" s="61"/>
      <c r="I148" s="61"/>
      <c r="J148" s="61"/>
      <c r="K148" s="61"/>
      <c r="L148" s="3"/>
    </row>
    <row r="149" spans="2:15" x14ac:dyDescent="0.3">
      <c r="B149" s="61"/>
      <c r="C149" s="61"/>
      <c r="D149" s="61"/>
      <c r="E149" s="61"/>
      <c r="F149" s="61"/>
      <c r="G149" s="61"/>
      <c r="H149" s="61"/>
      <c r="I149" s="61"/>
      <c r="J149" s="61"/>
      <c r="K149" s="61"/>
    </row>
    <row r="150" spans="2:15" x14ac:dyDescent="0.3">
      <c r="B150" s="61"/>
      <c r="C150" s="61"/>
      <c r="D150" s="61"/>
      <c r="E150" s="61"/>
      <c r="F150" s="61"/>
      <c r="G150" s="61"/>
      <c r="H150" s="61"/>
      <c r="I150" s="61"/>
      <c r="J150" s="61"/>
      <c r="K150" s="61"/>
      <c r="L150" s="2"/>
    </row>
    <row r="151" spans="2:15" x14ac:dyDescent="0.3">
      <c r="B151" s="61"/>
      <c r="C151" s="61"/>
      <c r="D151" s="61"/>
      <c r="E151" s="61"/>
      <c r="F151" s="61"/>
      <c r="G151" s="61"/>
      <c r="H151" s="61"/>
      <c r="I151" s="61"/>
      <c r="J151" s="61"/>
      <c r="K151" s="61"/>
      <c r="L151" s="2"/>
    </row>
    <row r="152" spans="2:15" x14ac:dyDescent="0.3">
      <c r="B152" s="61"/>
      <c r="C152" s="61"/>
      <c r="D152" s="61"/>
      <c r="E152" s="61"/>
      <c r="F152" s="61"/>
      <c r="G152" s="61"/>
      <c r="H152" s="61"/>
      <c r="I152" s="61"/>
      <c r="J152" s="61"/>
      <c r="K152" s="61"/>
      <c r="L152" s="2"/>
    </row>
    <row r="153" spans="2:15" x14ac:dyDescent="0.3">
      <c r="B153" s="61"/>
      <c r="C153" s="61"/>
      <c r="D153" s="61"/>
      <c r="E153" s="61"/>
      <c r="F153" s="61"/>
      <c r="G153" s="61"/>
      <c r="H153" s="61"/>
      <c r="I153" s="61"/>
      <c r="J153" s="61"/>
      <c r="K153" s="61"/>
      <c r="L153" s="2"/>
    </row>
    <row r="154" spans="2:15" x14ac:dyDescent="0.3">
      <c r="B154" s="61"/>
      <c r="C154" s="61"/>
      <c r="D154" s="61"/>
      <c r="E154" s="61"/>
      <c r="F154" s="61"/>
      <c r="G154" s="61"/>
      <c r="H154" s="61"/>
      <c r="I154" s="61"/>
      <c r="J154" s="61"/>
      <c r="K154" s="61"/>
      <c r="L154" s="2"/>
    </row>
    <row r="155" spans="2:15" x14ac:dyDescent="0.3">
      <c r="B155" s="61"/>
      <c r="C155" s="61"/>
      <c r="D155" s="61"/>
      <c r="E155" s="61"/>
      <c r="F155" s="61"/>
      <c r="G155" s="61"/>
      <c r="H155" s="61"/>
      <c r="I155" s="61"/>
      <c r="J155" s="61"/>
      <c r="K155" s="61"/>
      <c r="L155" s="2"/>
    </row>
    <row r="156" spans="2:15" x14ac:dyDescent="0.3">
      <c r="B156" s="61"/>
      <c r="C156" s="61"/>
      <c r="D156" s="61"/>
      <c r="E156" s="61"/>
      <c r="F156" s="61"/>
      <c r="G156" s="61"/>
      <c r="H156" s="61"/>
      <c r="I156" s="61"/>
      <c r="J156" s="61"/>
      <c r="K156" s="61"/>
      <c r="L156" s="2"/>
    </row>
    <row r="157" spans="2:15" x14ac:dyDescent="0.3">
      <c r="B157" s="61"/>
      <c r="C157" s="61"/>
      <c r="D157" s="61"/>
      <c r="E157" s="61"/>
      <c r="F157" s="61"/>
      <c r="G157" s="61"/>
      <c r="H157" s="61"/>
      <c r="I157" s="61"/>
      <c r="J157" s="61"/>
      <c r="K157" s="61"/>
      <c r="L157" s="2"/>
    </row>
    <row r="158" spans="2:15" x14ac:dyDescent="0.3">
      <c r="B158" s="61"/>
      <c r="C158" s="61"/>
      <c r="D158" s="61"/>
      <c r="E158" s="61"/>
      <c r="F158" s="61"/>
      <c r="G158" s="61"/>
      <c r="H158" s="61"/>
      <c r="I158" s="61"/>
      <c r="J158" s="61"/>
      <c r="K158" s="61"/>
      <c r="L158" s="2"/>
    </row>
    <row r="159" spans="2:15" x14ac:dyDescent="0.3">
      <c r="B159" s="61"/>
      <c r="C159" s="61"/>
      <c r="D159" s="61"/>
      <c r="E159" s="61"/>
      <c r="F159" s="61"/>
      <c r="G159" s="61"/>
      <c r="H159" s="61"/>
      <c r="I159" s="61"/>
      <c r="J159" s="61"/>
      <c r="K159" s="61"/>
      <c r="L159" s="2"/>
    </row>
    <row r="160" spans="2:15" x14ac:dyDescent="0.3">
      <c r="B160" s="61"/>
      <c r="C160" s="61"/>
      <c r="D160" s="61"/>
      <c r="E160" s="61"/>
      <c r="F160" s="61"/>
      <c r="G160" s="61"/>
      <c r="H160" s="61"/>
      <c r="I160" s="61"/>
      <c r="J160" s="61"/>
      <c r="K160" s="61"/>
      <c r="L160" s="2"/>
    </row>
    <row r="161" spans="2:12" x14ac:dyDescent="0.3">
      <c r="B161" s="61"/>
      <c r="C161" s="61"/>
      <c r="D161" s="61"/>
      <c r="E161" s="61"/>
      <c r="F161" s="61"/>
      <c r="G161" s="61"/>
      <c r="H161" s="61"/>
      <c r="I161" s="61"/>
      <c r="J161" s="61"/>
      <c r="K161" s="61"/>
      <c r="L161" s="2"/>
    </row>
    <row r="162" spans="2:12" x14ac:dyDescent="0.3">
      <c r="B162" s="61"/>
      <c r="C162" s="61"/>
      <c r="D162" s="61"/>
      <c r="E162" s="61"/>
      <c r="F162" s="61"/>
      <c r="G162" s="61"/>
      <c r="H162" s="61"/>
      <c r="I162" s="61"/>
      <c r="J162" s="61"/>
      <c r="K162" s="61"/>
      <c r="L162" s="2"/>
    </row>
    <row r="163" spans="2:12" x14ac:dyDescent="0.3">
      <c r="B163" s="61"/>
      <c r="C163" s="61"/>
      <c r="D163" s="61"/>
      <c r="E163" s="61"/>
      <c r="F163" s="61"/>
      <c r="G163" s="61"/>
      <c r="H163" s="61"/>
      <c r="I163" s="61"/>
      <c r="J163" s="61"/>
      <c r="K163" s="61"/>
      <c r="L163" s="2"/>
    </row>
    <row r="164" spans="2:12" x14ac:dyDescent="0.3">
      <c r="B164" s="61"/>
      <c r="C164" s="61"/>
      <c r="D164" s="61"/>
      <c r="E164" s="61"/>
      <c r="F164" s="61"/>
      <c r="G164" s="61"/>
      <c r="H164" s="61"/>
      <c r="I164" s="61"/>
      <c r="J164" s="61"/>
      <c r="K164" s="61"/>
      <c r="L164" s="2"/>
    </row>
    <row r="165" spans="2:12" x14ac:dyDescent="0.3">
      <c r="B165" s="61"/>
      <c r="C165" s="61"/>
      <c r="D165" s="61"/>
      <c r="E165" s="61"/>
      <c r="F165" s="61"/>
      <c r="G165" s="61"/>
      <c r="H165" s="61"/>
      <c r="I165" s="61"/>
      <c r="J165" s="61"/>
      <c r="K165" s="61"/>
      <c r="L165" s="2"/>
    </row>
    <row r="166" spans="2:12" x14ac:dyDescent="0.3">
      <c r="B166" s="61"/>
      <c r="C166" s="61"/>
      <c r="D166" s="61"/>
      <c r="E166" s="61"/>
      <c r="F166" s="61"/>
      <c r="G166" s="61"/>
      <c r="H166" s="61"/>
      <c r="I166" s="61"/>
      <c r="J166" s="61"/>
      <c r="K166" s="61"/>
      <c r="L166" s="2"/>
    </row>
    <row r="167" spans="2:12" x14ac:dyDescent="0.3">
      <c r="B167" s="61"/>
      <c r="C167" s="61"/>
      <c r="D167" s="61"/>
      <c r="E167" s="61"/>
      <c r="F167" s="61"/>
      <c r="G167" s="61"/>
      <c r="H167" s="61"/>
      <c r="I167" s="61"/>
      <c r="J167" s="61"/>
      <c r="K167" s="61"/>
      <c r="L167" s="2"/>
    </row>
    <row r="168" spans="2:12" x14ac:dyDescent="0.3">
      <c r="B168" s="61"/>
      <c r="C168" s="61"/>
      <c r="D168" s="61"/>
      <c r="E168" s="61"/>
      <c r="F168" s="61"/>
      <c r="G168" s="61"/>
      <c r="H168" s="61"/>
      <c r="I168" s="61"/>
      <c r="J168" s="61"/>
      <c r="K168" s="61"/>
      <c r="L168" s="2"/>
    </row>
    <row r="169" spans="2:12" x14ac:dyDescent="0.3">
      <c r="B169" s="61"/>
      <c r="C169" s="61"/>
      <c r="D169" s="61"/>
      <c r="E169" s="61"/>
      <c r="F169" s="61"/>
      <c r="G169" s="61"/>
      <c r="H169" s="61"/>
      <c r="I169" s="61"/>
      <c r="J169" s="61"/>
      <c r="K169" s="61"/>
      <c r="L169" s="2"/>
    </row>
    <row r="170" spans="2:12" x14ac:dyDescent="0.3">
      <c r="B170" s="61"/>
      <c r="C170" s="61"/>
      <c r="D170" s="61"/>
      <c r="E170" s="61"/>
      <c r="F170" s="61"/>
      <c r="G170" s="61"/>
      <c r="H170" s="61"/>
      <c r="I170" s="61"/>
      <c r="J170" s="61"/>
      <c r="K170" s="61"/>
      <c r="L170" s="2"/>
    </row>
    <row r="171" spans="2:12" x14ac:dyDescent="0.3">
      <c r="B171" s="61"/>
      <c r="C171" s="61"/>
      <c r="D171" s="61"/>
      <c r="E171" s="61"/>
      <c r="F171" s="61"/>
      <c r="G171" s="61"/>
      <c r="H171" s="61"/>
      <c r="I171" s="61"/>
      <c r="J171" s="61"/>
      <c r="K171" s="61"/>
      <c r="L171" s="2"/>
    </row>
    <row r="172" spans="2:12" x14ac:dyDescent="0.3">
      <c r="B172" s="61"/>
      <c r="C172" s="61"/>
      <c r="D172" s="61"/>
      <c r="E172" s="61"/>
      <c r="F172" s="61"/>
      <c r="G172" s="61"/>
      <c r="H172" s="61"/>
      <c r="I172" s="61"/>
      <c r="J172" s="61"/>
      <c r="K172" s="61"/>
      <c r="L172" s="2"/>
    </row>
    <row r="173" spans="2:12" x14ac:dyDescent="0.3">
      <c r="B173" s="61"/>
      <c r="C173" s="61"/>
      <c r="D173" s="61"/>
      <c r="E173" s="61"/>
      <c r="F173" s="61"/>
      <c r="G173" s="61"/>
      <c r="H173" s="61"/>
      <c r="I173" s="61"/>
      <c r="J173" s="61"/>
      <c r="K173" s="61"/>
      <c r="L173" s="2"/>
    </row>
    <row r="174" spans="2:12" x14ac:dyDescent="0.3">
      <c r="B174" s="61"/>
      <c r="C174" s="61"/>
      <c r="D174" s="61"/>
      <c r="E174" s="61"/>
      <c r="F174" s="61"/>
      <c r="G174" s="61"/>
      <c r="H174" s="61"/>
      <c r="I174" s="61"/>
      <c r="J174" s="61"/>
      <c r="K174" s="61"/>
      <c r="L174" s="2"/>
    </row>
    <row r="175" spans="2:12" x14ac:dyDescent="0.3">
      <c r="B175" s="61"/>
      <c r="C175" s="61"/>
      <c r="D175" s="61"/>
      <c r="E175" s="61"/>
      <c r="F175" s="61"/>
      <c r="G175" s="61"/>
      <c r="H175" s="61"/>
      <c r="I175" s="61"/>
      <c r="J175" s="61"/>
      <c r="K175" s="61"/>
      <c r="L175" s="2"/>
    </row>
    <row r="176" spans="2:12" x14ac:dyDescent="0.3">
      <c r="B176" s="61"/>
      <c r="C176" s="61"/>
      <c r="D176" s="61"/>
      <c r="E176" s="61"/>
      <c r="F176" s="61"/>
      <c r="G176" s="61"/>
      <c r="H176" s="61"/>
      <c r="I176" s="61"/>
      <c r="J176" s="61"/>
      <c r="K176" s="61"/>
      <c r="L176" s="2"/>
    </row>
    <row r="177" spans="3:12" x14ac:dyDescent="0.3">
      <c r="C177" s="61"/>
      <c r="D177" s="61"/>
      <c r="E177" s="61"/>
      <c r="F177" s="61"/>
      <c r="G177" s="61"/>
      <c r="H177" s="61"/>
      <c r="I177" s="61"/>
      <c r="J177" s="61"/>
      <c r="K177" s="61"/>
      <c r="L177" s="2"/>
    </row>
    <row r="178" spans="3:12" x14ac:dyDescent="0.3">
      <c r="C178" s="61"/>
      <c r="D178" s="61"/>
      <c r="E178" s="61"/>
      <c r="F178" s="61"/>
      <c r="G178" s="61"/>
      <c r="H178" s="61"/>
      <c r="I178" s="61"/>
      <c r="J178" s="61"/>
      <c r="K178" s="61"/>
      <c r="L178" s="2"/>
    </row>
    <row r="179" spans="3:12" x14ac:dyDescent="0.3">
      <c r="L179" s="2"/>
    </row>
    <row r="180" spans="3:12" x14ac:dyDescent="0.3">
      <c r="L180" s="2"/>
    </row>
    <row r="181" spans="3:12" x14ac:dyDescent="0.3">
      <c r="L181" s="2"/>
    </row>
    <row r="182" spans="3:12" x14ac:dyDescent="0.3">
      <c r="L182" s="2"/>
    </row>
    <row r="183" spans="3:12" x14ac:dyDescent="0.3">
      <c r="L183" s="2"/>
    </row>
    <row r="184" spans="3:12" x14ac:dyDescent="0.3">
      <c r="L184" s="2"/>
    </row>
    <row r="185" spans="3:12" x14ac:dyDescent="0.3">
      <c r="L185" s="2"/>
    </row>
    <row r="186" spans="3:12" x14ac:dyDescent="0.3">
      <c r="L186" s="2"/>
    </row>
    <row r="187" spans="3:12" x14ac:dyDescent="0.3">
      <c r="L187" s="2"/>
    </row>
    <row r="188" spans="3:12" x14ac:dyDescent="0.3">
      <c r="L188" s="2"/>
    </row>
    <row r="189" spans="3:12" x14ac:dyDescent="0.3">
      <c r="L189" s="2"/>
    </row>
    <row r="190" spans="3:12" x14ac:dyDescent="0.3">
      <c r="L190" s="2"/>
    </row>
    <row r="191" spans="3:12" x14ac:dyDescent="0.3">
      <c r="L191" s="2"/>
    </row>
    <row r="192" spans="3:12" x14ac:dyDescent="0.3">
      <c r="L192" s="2"/>
    </row>
    <row r="193" spans="12:12" x14ac:dyDescent="0.3">
      <c r="L193" s="2"/>
    </row>
    <row r="194" spans="12:12" x14ac:dyDescent="0.3">
      <c r="L194" s="2"/>
    </row>
    <row r="195" spans="12:12" x14ac:dyDescent="0.3">
      <c r="L195" s="2"/>
    </row>
    <row r="196" spans="12:12" x14ac:dyDescent="0.3">
      <c r="L196" s="2"/>
    </row>
    <row r="197" spans="12:12" x14ac:dyDescent="0.3">
      <c r="L197" s="2"/>
    </row>
    <row r="198" spans="12:12" x14ac:dyDescent="0.3">
      <c r="L198" s="2"/>
    </row>
    <row r="199" spans="12:12" x14ac:dyDescent="0.3">
      <c r="L199" s="2"/>
    </row>
    <row r="200" spans="12:12" x14ac:dyDescent="0.3">
      <c r="L200" s="2"/>
    </row>
    <row r="201" spans="12:12" x14ac:dyDescent="0.3">
      <c r="L201" s="2"/>
    </row>
    <row r="202" spans="12:12" x14ac:dyDescent="0.3">
      <c r="L202" s="2"/>
    </row>
    <row r="203" spans="12:12" x14ac:dyDescent="0.3">
      <c r="L203" s="2"/>
    </row>
    <row r="204" spans="12:12" x14ac:dyDescent="0.3">
      <c r="L204" s="2"/>
    </row>
    <row r="205" spans="12:12" x14ac:dyDescent="0.3">
      <c r="L205" s="2"/>
    </row>
    <row r="206" spans="12:12" x14ac:dyDescent="0.3">
      <c r="L206" s="2"/>
    </row>
    <row r="207" spans="12:12" x14ac:dyDescent="0.3">
      <c r="L207" s="2"/>
    </row>
    <row r="208" spans="12:12" x14ac:dyDescent="0.3">
      <c r="L208" s="2"/>
    </row>
    <row r="209" spans="12:12" x14ac:dyDescent="0.3">
      <c r="L209" s="2"/>
    </row>
    <row r="210" spans="12:12" x14ac:dyDescent="0.3">
      <c r="L210" s="2"/>
    </row>
    <row r="211" spans="12:12" x14ac:dyDescent="0.3">
      <c r="L211" s="2"/>
    </row>
    <row r="212" spans="12:12" x14ac:dyDescent="0.3">
      <c r="L212" s="2"/>
    </row>
    <row r="213" spans="12:12" x14ac:dyDescent="0.3">
      <c r="L213" s="2"/>
    </row>
    <row r="214" spans="12:12" x14ac:dyDescent="0.3">
      <c r="L214" s="2"/>
    </row>
    <row r="215" spans="12:12" x14ac:dyDescent="0.3">
      <c r="L215" s="2"/>
    </row>
    <row r="216" spans="12:12" x14ac:dyDescent="0.3">
      <c r="L216" s="2"/>
    </row>
    <row r="217" spans="12:12" x14ac:dyDescent="0.3">
      <c r="L217" s="2"/>
    </row>
    <row r="218" spans="12:12" x14ac:dyDescent="0.3">
      <c r="L218" s="2"/>
    </row>
    <row r="219" spans="12:12" x14ac:dyDescent="0.3">
      <c r="L219" s="2"/>
    </row>
    <row r="220" spans="12:12" x14ac:dyDescent="0.3">
      <c r="L220" s="2"/>
    </row>
    <row r="221" spans="12:12" x14ac:dyDescent="0.3">
      <c r="L221" s="2"/>
    </row>
    <row r="222" spans="12:12" x14ac:dyDescent="0.3">
      <c r="L222" s="2"/>
    </row>
    <row r="223" spans="12:12" x14ac:dyDescent="0.3">
      <c r="L223" s="2"/>
    </row>
    <row r="224" spans="12:12" x14ac:dyDescent="0.3">
      <c r="L224" s="2"/>
    </row>
    <row r="225" spans="12:12" x14ac:dyDescent="0.3">
      <c r="L225" s="2"/>
    </row>
    <row r="226" spans="12:12" x14ac:dyDescent="0.3">
      <c r="L226" s="2"/>
    </row>
    <row r="227" spans="12:12" x14ac:dyDescent="0.3">
      <c r="L227" s="2"/>
    </row>
    <row r="228" spans="12:12" x14ac:dyDescent="0.3">
      <c r="L228" s="2"/>
    </row>
    <row r="229" spans="12:12" x14ac:dyDescent="0.3">
      <c r="L229" s="2"/>
    </row>
    <row r="230" spans="12:12" x14ac:dyDescent="0.3">
      <c r="L230" s="2"/>
    </row>
    <row r="231" spans="12:12" x14ac:dyDescent="0.3">
      <c r="L231" s="2"/>
    </row>
    <row r="232" spans="12:12" x14ac:dyDescent="0.3">
      <c r="L232" s="2"/>
    </row>
    <row r="233" spans="12:12" x14ac:dyDescent="0.3">
      <c r="L233" s="2"/>
    </row>
    <row r="377" spans="2:2" x14ac:dyDescent="0.3">
      <c r="B377" s="36"/>
    </row>
  </sheetData>
  <phoneticPr fontId="5" type="noConversion"/>
  <pageMargins left="0.75" right="0.75" top="1" bottom="1" header="0.5" footer="0.5"/>
  <pageSetup paperSize="9" scale="36" fitToHeight="5" orientation="portrait" horizontalDpi="4294967292" verticalDpi="4294967292"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R67"/>
  <sheetViews>
    <sheetView topLeftCell="A9" zoomScale="130" zoomScaleNormal="130" zoomScalePageLayoutView="130" workbookViewId="0">
      <selection activeCell="C31" sqref="C31"/>
    </sheetView>
  </sheetViews>
  <sheetFormatPr baseColWidth="10" defaultColWidth="10.6640625" defaultRowHeight="24" x14ac:dyDescent="0.3"/>
  <cols>
    <col min="1" max="1" width="5.5546875" customWidth="1"/>
    <col min="2" max="2" width="22.6640625" customWidth="1"/>
    <col min="3" max="7" width="7.88671875" customWidth="1"/>
  </cols>
  <sheetData>
    <row r="1" spans="2:18" x14ac:dyDescent="0.3">
      <c r="B1" s="138" t="s">
        <v>31</v>
      </c>
      <c r="C1" s="138"/>
      <c r="D1" s="138"/>
      <c r="E1" s="138"/>
      <c r="F1" s="138"/>
      <c r="G1" s="138"/>
      <c r="H1" s="21"/>
      <c r="I1" s="21"/>
      <c r="J1" s="21"/>
      <c r="K1" s="21"/>
      <c r="L1" s="21"/>
      <c r="M1" s="21"/>
      <c r="N1" s="21"/>
      <c r="O1" s="21"/>
      <c r="P1" s="21"/>
      <c r="Q1" s="21"/>
      <c r="R1" s="21"/>
    </row>
    <row r="2" spans="2:18" x14ac:dyDescent="0.3">
      <c r="B2" s="5"/>
      <c r="C2" s="5"/>
      <c r="D2" s="5"/>
      <c r="E2" s="5"/>
      <c r="F2" s="5"/>
      <c r="G2" s="5"/>
      <c r="H2" s="21"/>
      <c r="I2" s="21"/>
      <c r="J2" s="21"/>
      <c r="K2" s="21"/>
      <c r="L2" s="21"/>
      <c r="M2" s="21"/>
      <c r="N2" s="21"/>
      <c r="O2" s="21"/>
      <c r="P2" s="21"/>
      <c r="Q2" s="21"/>
      <c r="R2" s="21"/>
    </row>
    <row r="3" spans="2:18" x14ac:dyDescent="0.3">
      <c r="B3" s="6" t="s">
        <v>34</v>
      </c>
      <c r="C3" s="21"/>
      <c r="D3" s="21"/>
      <c r="E3" s="21"/>
      <c r="F3" s="21"/>
      <c r="G3" s="21"/>
      <c r="H3" s="21"/>
      <c r="I3" s="21"/>
      <c r="J3" s="21"/>
      <c r="K3" s="21"/>
      <c r="L3" s="21"/>
      <c r="M3" s="21"/>
      <c r="N3" s="21"/>
    </row>
    <row r="4" spans="2:18" x14ac:dyDescent="0.3">
      <c r="B4" s="7"/>
      <c r="C4" s="8">
        <v>2019</v>
      </c>
      <c r="D4" s="8">
        <f>C4+1</f>
        <v>2020</v>
      </c>
      <c r="E4" s="8">
        <f t="shared" ref="E4:G4" si="0">D4+1</f>
        <v>2021</v>
      </c>
      <c r="F4" s="8">
        <f t="shared" si="0"/>
        <v>2022</v>
      </c>
      <c r="G4" s="8">
        <f t="shared" si="0"/>
        <v>2023</v>
      </c>
      <c r="H4" s="21"/>
      <c r="I4" s="21"/>
      <c r="J4" s="21"/>
      <c r="K4" s="21"/>
      <c r="L4" s="21"/>
      <c r="M4" s="21"/>
      <c r="N4" s="21"/>
    </row>
    <row r="5" spans="2:18" x14ac:dyDescent="0.3">
      <c r="B5" s="9" t="s">
        <v>26</v>
      </c>
      <c r="C5" s="9">
        <f>'Annexe 5'!C6</f>
        <v>2950</v>
      </c>
      <c r="D5" s="9">
        <f>'Annexe 5'!D6</f>
        <v>3220</v>
      </c>
      <c r="E5" s="9">
        <f>'Annexe 5'!E6</f>
        <v>3270</v>
      </c>
      <c r="F5" s="9">
        <f>'Annexe 5'!F6</f>
        <v>3320</v>
      </c>
      <c r="G5" s="9">
        <f>'Annexe 5'!G6</f>
        <v>3375</v>
      </c>
      <c r="H5" s="21" t="s">
        <v>6</v>
      </c>
      <c r="I5" s="21"/>
      <c r="J5" s="21"/>
      <c r="K5" s="21"/>
      <c r="L5" s="21"/>
      <c r="M5" s="21"/>
      <c r="N5" s="21"/>
    </row>
    <row r="6" spans="2:18" x14ac:dyDescent="0.3">
      <c r="B6" s="10" t="s">
        <v>35</v>
      </c>
      <c r="C6" s="11">
        <f>'Annexe 5'!C9</f>
        <v>230</v>
      </c>
      <c r="D6" s="11">
        <f>'Annexe 5'!D9</f>
        <v>243</v>
      </c>
      <c r="E6" s="11">
        <f>'Annexe 5'!E9</f>
        <v>265</v>
      </c>
      <c r="F6" s="11">
        <f>'Annexe 5'!F9</f>
        <v>276</v>
      </c>
      <c r="G6" s="11">
        <f>'Annexe 5'!G9</f>
        <v>283</v>
      </c>
      <c r="H6" s="21"/>
      <c r="I6" s="21"/>
      <c r="J6" s="21"/>
      <c r="K6" s="21"/>
      <c r="L6" s="21"/>
      <c r="M6" s="21"/>
      <c r="N6" s="21"/>
    </row>
    <row r="7" spans="2:18" x14ac:dyDescent="0.3">
      <c r="B7" s="10" t="s">
        <v>63</v>
      </c>
      <c r="C7" s="11">
        <f>-C6*26%</f>
        <v>-59.800000000000004</v>
      </c>
      <c r="D7" s="11">
        <f t="shared" ref="D7:G7" si="1">-D6*26%</f>
        <v>-63.18</v>
      </c>
      <c r="E7" s="11">
        <f t="shared" si="1"/>
        <v>-68.900000000000006</v>
      </c>
      <c r="F7" s="11">
        <f t="shared" si="1"/>
        <v>-71.760000000000005</v>
      </c>
      <c r="G7" s="11">
        <f t="shared" si="1"/>
        <v>-73.58</v>
      </c>
      <c r="H7" s="21"/>
      <c r="I7" s="21"/>
      <c r="J7" s="21"/>
      <c r="K7" s="21"/>
      <c r="L7" s="21"/>
      <c r="M7" s="21"/>
      <c r="N7" s="21"/>
    </row>
    <row r="8" spans="2:18" x14ac:dyDescent="0.3">
      <c r="B8" s="10" t="s">
        <v>32</v>
      </c>
      <c r="C8" s="11">
        <f>'Annexe 5'!C13</f>
        <v>370</v>
      </c>
      <c r="D8" s="11">
        <f>'Annexe 5'!D13</f>
        <v>400</v>
      </c>
      <c r="E8" s="11">
        <f>'Annexe 5'!E13</f>
        <v>420</v>
      </c>
      <c r="F8" s="11">
        <f>'Annexe 5'!F13</f>
        <v>410</v>
      </c>
      <c r="G8" s="11">
        <f>'Annexe 5'!G13</f>
        <v>400</v>
      </c>
      <c r="H8" s="21"/>
      <c r="I8" s="21"/>
      <c r="J8" s="21"/>
      <c r="K8" s="21"/>
      <c r="L8" s="21"/>
      <c r="M8" s="21"/>
      <c r="N8" s="21"/>
    </row>
    <row r="9" spans="2:18" x14ac:dyDescent="0.3">
      <c r="B9" s="10" t="s">
        <v>36</v>
      </c>
      <c r="C9" s="11">
        <f>-'Annexe 5'!C21</f>
        <v>-430</v>
      </c>
      <c r="D9" s="11">
        <f>-'Annexe 5'!D21</f>
        <v>-540</v>
      </c>
      <c r="E9" s="11">
        <f>-'Annexe 5'!E21</f>
        <v>-415</v>
      </c>
      <c r="F9" s="11">
        <f>-'Annexe 5'!F21</f>
        <v>-410</v>
      </c>
      <c r="G9" s="11">
        <f>-'Annexe 5'!G21</f>
        <v>-405</v>
      </c>
      <c r="H9" s="21"/>
      <c r="I9" s="21"/>
      <c r="J9" s="21"/>
      <c r="K9" s="21"/>
      <c r="L9" s="21"/>
      <c r="M9" s="21"/>
      <c r="N9" s="21"/>
    </row>
    <row r="10" spans="2:18" x14ac:dyDescent="0.3">
      <c r="B10" s="10" t="s">
        <v>37</v>
      </c>
      <c r="C10" s="11">
        <f>-('Annexe 5'!C19-'Annexe 5'!B19)</f>
        <v>1</v>
      </c>
      <c r="D10" s="11">
        <f>-('Annexe 5'!D19-'Annexe 5'!C19)</f>
        <v>20</v>
      </c>
      <c r="E10" s="11">
        <f>-('Annexe 5'!E19-'Annexe 5'!D19)</f>
        <v>2</v>
      </c>
      <c r="F10" s="11">
        <f>-('Annexe 5'!F19-'Annexe 5'!E19)</f>
        <v>3</v>
      </c>
      <c r="G10" s="11">
        <f>-('Annexe 5'!G19-'Annexe 5'!F19)</f>
        <v>5</v>
      </c>
      <c r="H10" s="21"/>
      <c r="I10" s="21"/>
      <c r="J10" s="21"/>
      <c r="K10" s="21"/>
      <c r="L10" s="21"/>
      <c r="M10" s="21"/>
      <c r="N10" s="21"/>
    </row>
    <row r="11" spans="2:18" x14ac:dyDescent="0.3">
      <c r="B11" s="10" t="s">
        <v>38</v>
      </c>
      <c r="C11" s="11">
        <f>C6+C7+C8+C9+C10</f>
        <v>111.20000000000005</v>
      </c>
      <c r="D11" s="11">
        <f t="shared" ref="D11:G11" si="2">D6+D7+D8+D9+D10</f>
        <v>59.819999999999936</v>
      </c>
      <c r="E11" s="11">
        <f t="shared" si="2"/>
        <v>203.10000000000002</v>
      </c>
      <c r="F11" s="11">
        <f t="shared" si="2"/>
        <v>207.24</v>
      </c>
      <c r="G11" s="11">
        <f t="shared" si="2"/>
        <v>209.42000000000007</v>
      </c>
      <c r="H11" s="21"/>
      <c r="I11" s="21"/>
      <c r="J11" s="21"/>
      <c r="K11" s="21"/>
      <c r="L11" s="21"/>
      <c r="M11" s="21"/>
      <c r="N11" s="21"/>
    </row>
    <row r="12" spans="2:18" x14ac:dyDescent="0.3">
      <c r="B12" s="10"/>
      <c r="C12" s="11"/>
      <c r="D12" s="11"/>
      <c r="E12" s="11"/>
      <c r="F12" s="11"/>
      <c r="G12" s="11"/>
      <c r="H12" s="21"/>
      <c r="I12" s="21"/>
      <c r="J12" s="21"/>
      <c r="K12" s="21"/>
      <c r="L12" s="21"/>
      <c r="M12" s="21"/>
      <c r="N12" s="21"/>
    </row>
    <row r="13" spans="2:18" ht="28" x14ac:dyDescent="0.3">
      <c r="B13" s="10" t="s">
        <v>39</v>
      </c>
      <c r="C13" s="11" t="s">
        <v>6</v>
      </c>
      <c r="D13" s="11">
        <f>D11/(1+$C22)^(D4-2019.5)</f>
        <v>57.965769403460904</v>
      </c>
      <c r="E13" s="11">
        <f t="shared" ref="E13:G13" si="3">E11/(1+$C22)^(E4-2019.5)</f>
        <v>184.79299817830525</v>
      </c>
      <c r="F13" s="11">
        <f t="shared" si="3"/>
        <v>177.05148111535047</v>
      </c>
      <c r="G13" s="11">
        <f t="shared" si="3"/>
        <v>167.99429286666208</v>
      </c>
      <c r="H13" s="21"/>
      <c r="I13" s="21"/>
      <c r="J13" s="21"/>
      <c r="K13" s="21"/>
      <c r="L13" s="21"/>
      <c r="M13" s="21"/>
      <c r="N13" s="21"/>
    </row>
    <row r="14" spans="2:18" x14ac:dyDescent="0.3">
      <c r="B14" s="5"/>
      <c r="C14" s="5"/>
      <c r="D14" s="5"/>
      <c r="E14" s="5"/>
      <c r="F14" s="5"/>
      <c r="G14" s="21"/>
      <c r="H14" s="21"/>
      <c r="I14" s="21"/>
      <c r="J14" s="21"/>
      <c r="K14" s="21"/>
      <c r="L14" s="21"/>
      <c r="M14" s="21"/>
      <c r="N14" s="21"/>
    </row>
    <row r="15" spans="2:18" x14ac:dyDescent="0.3">
      <c r="B15" s="6" t="s">
        <v>12</v>
      </c>
      <c r="C15" s="11"/>
      <c r="D15" s="11"/>
      <c r="E15" s="11"/>
      <c r="F15" s="11"/>
      <c r="G15" s="21"/>
      <c r="H15" s="21"/>
      <c r="I15" s="21"/>
      <c r="J15" s="21"/>
      <c r="K15" s="21"/>
      <c r="L15" s="21"/>
      <c r="M15" s="21"/>
      <c r="N15" s="21"/>
    </row>
    <row r="16" spans="2:18" hidden="1" x14ac:dyDescent="0.3">
      <c r="B16" s="10" t="s">
        <v>13</v>
      </c>
      <c r="C16" s="12" t="s">
        <v>6</v>
      </c>
      <c r="D16" s="11"/>
      <c r="E16" s="11"/>
      <c r="F16" s="11"/>
      <c r="G16" s="11"/>
      <c r="H16" s="21"/>
      <c r="I16" s="21"/>
      <c r="J16" s="21"/>
      <c r="K16" s="21"/>
      <c r="L16" s="21"/>
      <c r="M16" s="21"/>
      <c r="N16" s="21"/>
      <c r="O16" s="21"/>
      <c r="P16" s="21"/>
      <c r="Q16" s="21"/>
      <c r="R16" s="21"/>
    </row>
    <row r="17" spans="2:18" hidden="1" x14ac:dyDescent="0.3">
      <c r="B17" s="10" t="s">
        <v>14</v>
      </c>
      <c r="C17" s="12" t="s">
        <v>6</v>
      </c>
      <c r="D17" s="11"/>
      <c r="E17" s="11"/>
      <c r="F17" s="11"/>
      <c r="G17" s="11"/>
      <c r="H17" s="21"/>
      <c r="I17" s="21"/>
      <c r="J17" s="21"/>
      <c r="K17" s="21"/>
      <c r="L17" s="21"/>
      <c r="M17" s="21"/>
      <c r="N17" s="21"/>
      <c r="O17" s="21"/>
      <c r="P17" s="21"/>
      <c r="Q17" s="21"/>
      <c r="R17" s="21"/>
    </row>
    <row r="18" spans="2:18" hidden="1" x14ac:dyDescent="0.3">
      <c r="B18" s="10" t="s">
        <v>15</v>
      </c>
      <c r="C18" s="13" t="s">
        <v>6</v>
      </c>
      <c r="D18" s="11"/>
      <c r="E18" s="11"/>
      <c r="F18" s="11"/>
      <c r="G18" s="11"/>
      <c r="H18" s="21"/>
      <c r="I18" s="21"/>
      <c r="J18" s="21"/>
      <c r="K18" s="21"/>
      <c r="L18" s="21"/>
      <c r="M18" s="21"/>
      <c r="N18" s="21"/>
      <c r="O18" s="21"/>
      <c r="P18" s="21"/>
      <c r="Q18" s="21"/>
      <c r="R18" s="21"/>
    </row>
    <row r="19" spans="2:18" hidden="1" x14ac:dyDescent="0.3">
      <c r="B19" s="10" t="s">
        <v>16</v>
      </c>
      <c r="C19" s="12" t="s">
        <v>6</v>
      </c>
      <c r="D19" s="11"/>
      <c r="E19" s="11"/>
      <c r="F19" s="11"/>
      <c r="G19" s="11"/>
      <c r="H19" s="21"/>
      <c r="I19" s="21"/>
      <c r="J19" s="21"/>
      <c r="K19" s="21"/>
      <c r="L19" s="21"/>
      <c r="M19" s="21"/>
      <c r="N19" s="21"/>
      <c r="O19" s="21"/>
      <c r="P19" s="21"/>
      <c r="Q19" s="21"/>
      <c r="R19" s="21"/>
    </row>
    <row r="20" spans="2:18" hidden="1" x14ac:dyDescent="0.3">
      <c r="B20" s="10" t="s">
        <v>17</v>
      </c>
      <c r="C20" s="12" t="s">
        <v>6</v>
      </c>
      <c r="D20" s="11"/>
      <c r="E20" s="11"/>
      <c r="F20" s="11"/>
      <c r="G20" s="11"/>
      <c r="H20" s="21"/>
      <c r="I20" s="21"/>
      <c r="J20" s="21"/>
      <c r="K20" s="21"/>
      <c r="L20" s="21"/>
      <c r="M20" s="21"/>
      <c r="N20" s="21"/>
      <c r="O20" s="21"/>
      <c r="P20" s="21"/>
      <c r="Q20" s="21"/>
      <c r="R20" s="21"/>
    </row>
    <row r="21" spans="2:18" hidden="1" x14ac:dyDescent="0.3">
      <c r="B21" s="10" t="s">
        <v>18</v>
      </c>
      <c r="C21" s="14" t="s">
        <v>6</v>
      </c>
      <c r="D21" s="11"/>
      <c r="E21" s="11"/>
      <c r="F21" s="11"/>
      <c r="G21" s="11"/>
      <c r="H21" s="21"/>
      <c r="I21" s="21"/>
      <c r="J21" s="21"/>
      <c r="K21" s="21"/>
      <c r="L21" s="21"/>
      <c r="M21" s="21"/>
      <c r="N21" s="21"/>
      <c r="O21" s="21"/>
      <c r="P21" s="21"/>
      <c r="Q21" s="21"/>
      <c r="R21" s="21"/>
    </row>
    <row r="22" spans="2:18" x14ac:dyDescent="0.3">
      <c r="B22" s="10" t="s">
        <v>12</v>
      </c>
      <c r="C22" s="12">
        <f>6.5%</f>
        <v>6.5000000000000002E-2</v>
      </c>
      <c r="D22" s="11"/>
      <c r="E22" s="11"/>
      <c r="F22" s="11"/>
      <c r="G22" s="11"/>
      <c r="H22" s="21"/>
      <c r="I22" s="21"/>
      <c r="J22" s="21"/>
      <c r="K22" s="21"/>
      <c r="L22" s="21"/>
      <c r="M22" s="21"/>
      <c r="N22" s="21"/>
      <c r="O22" s="21"/>
      <c r="P22" s="21"/>
      <c r="Q22" s="21"/>
      <c r="R22" s="21"/>
    </row>
    <row r="23" spans="2:18" x14ac:dyDescent="0.3">
      <c r="B23" s="5"/>
      <c r="C23" s="5"/>
      <c r="D23" s="5"/>
      <c r="E23" s="5"/>
      <c r="F23" s="5"/>
      <c r="G23" s="5"/>
      <c r="H23" s="21"/>
      <c r="I23" s="21"/>
      <c r="J23" s="21"/>
      <c r="K23" s="21"/>
      <c r="L23" s="21"/>
      <c r="M23" s="21"/>
      <c r="N23" s="21"/>
      <c r="O23" s="21"/>
      <c r="P23" s="21"/>
      <c r="Q23" s="21"/>
      <c r="R23" s="21"/>
    </row>
    <row r="24" spans="2:18" x14ac:dyDescent="0.3">
      <c r="B24" s="6" t="s">
        <v>19</v>
      </c>
      <c r="C24" s="12"/>
      <c r="D24" s="11"/>
      <c r="E24" s="11"/>
      <c r="F24" s="11"/>
      <c r="G24" s="11"/>
      <c r="H24" s="21"/>
      <c r="I24" s="21"/>
      <c r="J24" s="21"/>
      <c r="K24" s="21"/>
      <c r="L24" s="21"/>
      <c r="M24" s="21"/>
      <c r="N24" s="21"/>
      <c r="O24" s="21"/>
      <c r="P24" s="21"/>
      <c r="Q24" s="21"/>
      <c r="R24" s="21"/>
    </row>
    <row r="25" spans="2:18" x14ac:dyDescent="0.3">
      <c r="B25" s="10" t="s">
        <v>20</v>
      </c>
      <c r="C25" s="113">
        <f>1.5%</f>
        <v>1.4999999999999999E-2</v>
      </c>
      <c r="D25" s="11"/>
      <c r="E25" s="11"/>
      <c r="F25" s="11"/>
      <c r="G25" s="11"/>
      <c r="H25" s="21"/>
      <c r="I25" s="21"/>
      <c r="J25" s="21"/>
      <c r="K25" s="21"/>
      <c r="L25" s="21"/>
      <c r="M25" s="21"/>
      <c r="N25" s="21"/>
      <c r="O25" s="21"/>
      <c r="P25" s="21"/>
      <c r="Q25" s="21"/>
      <c r="R25" s="21"/>
    </row>
    <row r="26" spans="2:18" x14ac:dyDescent="0.3">
      <c r="B26" s="6" t="s">
        <v>136</v>
      </c>
      <c r="C26" s="11">
        <f>G11*(1+C25)</f>
        <v>212.56130000000005</v>
      </c>
      <c r="D26" s="11"/>
      <c r="E26" s="11"/>
      <c r="F26" s="11"/>
      <c r="G26" s="11"/>
      <c r="H26" s="21"/>
      <c r="I26" s="21"/>
      <c r="J26" s="21"/>
      <c r="K26" s="21"/>
      <c r="L26" s="21"/>
      <c r="M26" s="21"/>
      <c r="N26" s="21"/>
      <c r="O26" s="21"/>
      <c r="P26" s="21"/>
      <c r="Q26" s="21"/>
      <c r="R26" s="21"/>
    </row>
    <row r="27" spans="2:18" x14ac:dyDescent="0.3">
      <c r="B27" s="5"/>
      <c r="C27" s="5"/>
      <c r="D27" s="5"/>
      <c r="E27" s="5"/>
      <c r="F27" s="5"/>
      <c r="G27" s="5"/>
      <c r="H27" s="21"/>
      <c r="I27" s="21"/>
      <c r="J27" s="21"/>
      <c r="K27" s="21"/>
      <c r="L27" s="21"/>
      <c r="M27" s="21"/>
      <c r="N27" s="21"/>
      <c r="O27" s="21"/>
      <c r="P27" s="21"/>
      <c r="Q27" s="21"/>
      <c r="R27" s="21"/>
    </row>
    <row r="28" spans="2:18" x14ac:dyDescent="0.3">
      <c r="B28" s="6" t="s">
        <v>21</v>
      </c>
      <c r="C28" s="11"/>
      <c r="D28" s="11"/>
      <c r="E28" s="11"/>
      <c r="F28" s="11"/>
      <c r="G28" s="11"/>
      <c r="H28" s="21"/>
      <c r="I28" s="21"/>
      <c r="J28" s="21"/>
      <c r="K28" s="21"/>
      <c r="L28" s="21"/>
      <c r="M28" s="21"/>
      <c r="N28" s="21"/>
      <c r="O28" s="21"/>
      <c r="P28" s="21"/>
      <c r="Q28" s="21"/>
      <c r="R28" s="21"/>
    </row>
    <row r="29" spans="2:18" x14ac:dyDescent="0.3">
      <c r="B29" s="10" t="s">
        <v>137</v>
      </c>
      <c r="C29" s="11">
        <f>C26/(C22-C25)</f>
        <v>4251.2260000000006</v>
      </c>
      <c r="D29" s="11"/>
      <c r="E29" s="11"/>
      <c r="F29" s="11"/>
      <c r="G29" s="11"/>
      <c r="H29" s="21"/>
      <c r="I29" s="21"/>
      <c r="J29" s="21"/>
      <c r="K29" s="21"/>
      <c r="L29" s="21"/>
      <c r="M29" s="21"/>
      <c r="N29" s="21"/>
      <c r="O29" s="21"/>
      <c r="P29" s="21"/>
      <c r="Q29" s="21"/>
      <c r="R29" s="21"/>
    </row>
    <row r="30" spans="2:18" x14ac:dyDescent="0.3">
      <c r="B30" s="10" t="s">
        <v>40</v>
      </c>
      <c r="C30" s="11">
        <f>C29/(1+C22)^3.5</f>
        <v>3410.2841451932391</v>
      </c>
      <c r="D30" s="11"/>
      <c r="E30" s="11"/>
      <c r="F30" s="11"/>
      <c r="G30" s="11"/>
      <c r="H30" s="21"/>
      <c r="I30" s="21"/>
      <c r="J30" s="21"/>
      <c r="K30" s="21"/>
      <c r="L30" s="21"/>
      <c r="M30" s="21"/>
      <c r="N30" s="21"/>
      <c r="O30" s="21"/>
      <c r="P30" s="21"/>
      <c r="Q30" s="21"/>
      <c r="R30" s="21"/>
    </row>
    <row r="31" spans="2:18" x14ac:dyDescent="0.3">
      <c r="B31" s="16" t="s">
        <v>324</v>
      </c>
      <c r="C31" s="11">
        <f>SUM(D13:G13)</f>
        <v>587.80454156377868</v>
      </c>
      <c r="D31" s="11"/>
      <c r="E31" s="11"/>
      <c r="F31" s="11"/>
      <c r="G31" s="11"/>
      <c r="H31" s="21"/>
      <c r="I31" s="21"/>
      <c r="J31" s="21"/>
      <c r="K31" s="21"/>
      <c r="L31" s="21"/>
      <c r="M31" s="21"/>
      <c r="N31" s="21"/>
      <c r="O31" s="21"/>
      <c r="P31" s="21"/>
      <c r="Q31" s="21"/>
      <c r="R31" s="21"/>
    </row>
    <row r="32" spans="2:18" x14ac:dyDescent="0.3">
      <c r="B32" s="16" t="s">
        <v>33</v>
      </c>
      <c r="C32" s="11">
        <f>C30+C31</f>
        <v>3998.088686757018</v>
      </c>
      <c r="D32" s="65">
        <f>C32/3998-1</f>
        <v>2.2182780644808275E-5</v>
      </c>
      <c r="E32" s="65" t="s">
        <v>6</v>
      </c>
      <c r="F32" s="11"/>
      <c r="G32" s="11"/>
      <c r="H32" s="21"/>
      <c r="I32" s="21"/>
      <c r="J32" s="21"/>
      <c r="K32" s="21"/>
      <c r="L32" s="21"/>
      <c r="M32" s="21"/>
      <c r="N32" s="21"/>
      <c r="O32" s="21"/>
      <c r="P32" s="21"/>
      <c r="Q32" s="21"/>
      <c r="R32" s="21"/>
    </row>
    <row r="33" spans="2:18" ht="28" x14ac:dyDescent="0.3">
      <c r="B33" s="16" t="s">
        <v>325</v>
      </c>
      <c r="C33" s="66">
        <f>'Questions-réponses'!L38</f>
        <v>3464.4500000000003</v>
      </c>
      <c r="D33" s="11"/>
      <c r="E33" s="11"/>
      <c r="F33" s="65"/>
      <c r="G33" s="11"/>
      <c r="H33" s="21"/>
      <c r="I33" s="21"/>
      <c r="J33" s="21"/>
      <c r="K33" s="21"/>
      <c r="L33" s="21"/>
      <c r="M33" s="21"/>
      <c r="N33" s="21"/>
      <c r="O33" s="21"/>
      <c r="P33" s="21"/>
      <c r="Q33" s="21"/>
      <c r="R33" s="21"/>
    </row>
    <row r="34" spans="2:18" x14ac:dyDescent="0.3">
      <c r="B34" s="16" t="s">
        <v>41</v>
      </c>
      <c r="C34" s="11">
        <f>C32-C33</f>
        <v>533.63868675701769</v>
      </c>
      <c r="D34" s="11" t="s">
        <v>6</v>
      </c>
      <c r="E34" s="65" t="s">
        <v>6</v>
      </c>
      <c r="F34" s="11" t="s">
        <v>6</v>
      </c>
      <c r="G34" s="11"/>
      <c r="H34" s="21"/>
      <c r="I34" s="21"/>
      <c r="J34" s="21"/>
      <c r="K34" s="21"/>
      <c r="L34" s="21"/>
      <c r="M34" s="21"/>
      <c r="N34" s="21"/>
      <c r="O34" s="21"/>
      <c r="P34" s="21"/>
      <c r="Q34" s="21"/>
      <c r="R34" s="21"/>
    </row>
    <row r="35" spans="2:18" x14ac:dyDescent="0.3">
      <c r="B35" s="10" t="s">
        <v>27</v>
      </c>
      <c r="C35" s="103">
        <f>'Questions-réponses'!L42</f>
        <v>156.69999999999999</v>
      </c>
      <c r="D35" s="11"/>
      <c r="E35" s="11"/>
      <c r="F35" s="102" t="s">
        <v>6</v>
      </c>
      <c r="G35" s="11"/>
      <c r="H35" s="21"/>
      <c r="I35" s="21"/>
      <c r="J35" s="21"/>
      <c r="K35" s="21"/>
      <c r="L35" s="21"/>
      <c r="M35" s="21"/>
      <c r="N35" s="21"/>
      <c r="O35" s="21"/>
      <c r="P35" s="21"/>
      <c r="Q35" s="21"/>
      <c r="R35" s="21"/>
    </row>
    <row r="36" spans="2:18" x14ac:dyDescent="0.3">
      <c r="B36" s="10" t="s">
        <v>22</v>
      </c>
      <c r="C36" s="112">
        <f>C34/C35</f>
        <v>3.4054798133823723</v>
      </c>
      <c r="D36" s="114">
        <f>C36/3.41-1</f>
        <v>-1.3255679230580464E-3</v>
      </c>
      <c r="E36" s="15"/>
      <c r="F36" s="15"/>
      <c r="G36" s="15"/>
      <c r="H36" s="21"/>
      <c r="I36" s="21"/>
      <c r="J36" s="21"/>
      <c r="K36" s="21"/>
      <c r="L36" s="21"/>
      <c r="M36" s="21"/>
      <c r="N36" s="21"/>
      <c r="O36" s="21"/>
      <c r="P36" s="21"/>
      <c r="Q36" s="21"/>
      <c r="R36" s="21"/>
    </row>
    <row r="37" spans="2:18" x14ac:dyDescent="0.3">
      <c r="B37" s="21"/>
      <c r="C37" s="21"/>
      <c r="D37" s="21"/>
      <c r="E37" s="21"/>
      <c r="F37" s="21"/>
      <c r="G37" s="21"/>
      <c r="H37" s="21"/>
      <c r="I37" s="21"/>
      <c r="J37" s="21"/>
      <c r="K37" s="21"/>
      <c r="L37" s="21"/>
      <c r="M37" s="21"/>
      <c r="N37" s="21"/>
      <c r="O37" s="21"/>
      <c r="P37" s="21"/>
      <c r="Q37" s="21"/>
      <c r="R37" s="21"/>
    </row>
    <row r="38" spans="2:18" x14ac:dyDescent="0.3">
      <c r="B38" s="21"/>
      <c r="C38" s="21"/>
      <c r="D38" s="21"/>
      <c r="E38" s="21"/>
      <c r="F38" s="21"/>
      <c r="G38" s="21"/>
      <c r="H38" s="21"/>
    </row>
    <row r="39" spans="2:18" x14ac:dyDescent="0.3">
      <c r="B39" s="21"/>
      <c r="C39" s="21"/>
      <c r="D39" s="21"/>
      <c r="E39" s="21"/>
      <c r="F39" s="21"/>
      <c r="G39" s="21"/>
      <c r="H39" s="21"/>
    </row>
    <row r="40" spans="2:18" x14ac:dyDescent="0.3">
      <c r="B40" s="21"/>
      <c r="C40" s="21"/>
      <c r="D40" s="21"/>
      <c r="E40" s="21"/>
      <c r="F40" s="21"/>
      <c r="G40" s="21"/>
      <c r="H40" s="21"/>
    </row>
    <row r="41" spans="2:18" x14ac:dyDescent="0.3">
      <c r="B41" s="21"/>
      <c r="C41" s="21"/>
      <c r="D41" s="21"/>
      <c r="E41" s="21"/>
      <c r="F41" s="21"/>
      <c r="G41" s="21"/>
      <c r="H41" s="21"/>
    </row>
    <row r="42" spans="2:18" x14ac:dyDescent="0.3">
      <c r="B42" s="21"/>
      <c r="C42" s="21"/>
      <c r="D42" s="21"/>
      <c r="E42" s="21"/>
      <c r="F42" s="21"/>
      <c r="G42" s="21"/>
      <c r="H42" s="21"/>
    </row>
    <row r="43" spans="2:18" x14ac:dyDescent="0.3">
      <c r="B43" s="21"/>
      <c r="C43" s="21"/>
      <c r="D43" s="21"/>
      <c r="E43" s="21"/>
      <c r="F43" s="21"/>
      <c r="G43" s="21"/>
      <c r="H43" s="21"/>
    </row>
    <row r="62" hidden="1" x14ac:dyDescent="0.3"/>
    <row r="63" hidden="1" x14ac:dyDescent="0.3"/>
    <row r="64" hidden="1" x14ac:dyDescent="0.3"/>
    <row r="65" hidden="1" x14ac:dyDescent="0.3"/>
    <row r="66" hidden="1" x14ac:dyDescent="0.3"/>
    <row r="67" hidden="1" x14ac:dyDescent="0.3"/>
  </sheetData>
  <mergeCells count="1">
    <mergeCell ref="B1:G1"/>
  </mergeCells>
  <pageMargins left="0.75" right="0.75" top="1" bottom="1" header="0.5" footer="0.5"/>
  <pageSetup paperSize="9" orientation="portrait" horizontalDpi="4294967292" verticalDpi="4294967292"/>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H33"/>
  <sheetViews>
    <sheetView topLeftCell="A9" zoomScaleNormal="100" zoomScalePageLayoutView="90" workbookViewId="0">
      <selection activeCell="J13" sqref="J13"/>
    </sheetView>
  </sheetViews>
  <sheetFormatPr baseColWidth="10" defaultColWidth="10.6640625" defaultRowHeight="24" x14ac:dyDescent="0.3"/>
  <cols>
    <col min="1" max="1" width="61.44140625" customWidth="1"/>
    <col min="2" max="2" width="9.33203125" style="98" customWidth="1"/>
    <col min="3" max="7" width="8.33203125" customWidth="1"/>
    <col min="8" max="8" width="11" customWidth="1"/>
    <col min="9" max="15" width="7.44140625" customWidth="1"/>
  </cols>
  <sheetData>
    <row r="2" spans="1:8" x14ac:dyDescent="0.3">
      <c r="A2" s="34"/>
      <c r="B2" s="95"/>
      <c r="C2" s="34"/>
      <c r="D2" s="34"/>
      <c r="E2" s="34"/>
      <c r="F2" s="34"/>
      <c r="G2" s="34"/>
    </row>
    <row r="3" spans="1:8" x14ac:dyDescent="0.3">
      <c r="A3" s="63" t="s">
        <v>133</v>
      </c>
      <c r="B3" s="23">
        <v>2018</v>
      </c>
      <c r="C3" s="23">
        <v>2019</v>
      </c>
      <c r="D3" s="23">
        <f>C3+1</f>
        <v>2020</v>
      </c>
      <c r="E3" s="23">
        <f t="shared" ref="E3:G3" si="0">D3+1</f>
        <v>2021</v>
      </c>
      <c r="F3" s="23">
        <f t="shared" si="0"/>
        <v>2022</v>
      </c>
      <c r="G3" s="23">
        <f t="shared" si="0"/>
        <v>2023</v>
      </c>
    </row>
    <row r="4" spans="1:8" x14ac:dyDescent="0.3">
      <c r="A4" s="30"/>
      <c r="B4" s="31"/>
      <c r="C4" s="35"/>
      <c r="D4" s="35"/>
      <c r="E4" s="35"/>
      <c r="F4" s="35"/>
      <c r="G4" s="35"/>
    </row>
    <row r="5" spans="1:8" x14ac:dyDescent="0.3">
      <c r="A5" s="21"/>
      <c r="B5" s="22"/>
      <c r="C5" s="22"/>
      <c r="D5" s="22"/>
      <c r="E5" s="22"/>
      <c r="F5" s="22"/>
      <c r="G5" s="22"/>
    </row>
    <row r="6" spans="1:8" x14ac:dyDescent="0.3">
      <c r="A6" s="21" t="s">
        <v>23</v>
      </c>
      <c r="B6" s="86">
        <v>2929</v>
      </c>
      <c r="C6" s="86">
        <v>2950</v>
      </c>
      <c r="D6" s="86">
        <v>3220</v>
      </c>
      <c r="E6" s="86">
        <v>3270</v>
      </c>
      <c r="F6" s="86">
        <v>3320</v>
      </c>
      <c r="G6" s="115">
        <v>3375</v>
      </c>
    </row>
    <row r="7" spans="1:8" x14ac:dyDescent="0.3">
      <c r="A7" s="89" t="s">
        <v>24</v>
      </c>
      <c r="B7" s="99">
        <v>0.21</v>
      </c>
      <c r="C7" s="94">
        <f>C6/2929-1</f>
        <v>7.1696824854898811E-3</v>
      </c>
      <c r="D7" s="94">
        <f>D6/C6-1</f>
        <v>9.1525423728813449E-2</v>
      </c>
      <c r="E7" s="94">
        <f t="shared" ref="E7:G7" si="1">E6/D6-1</f>
        <v>1.552795031055898E-2</v>
      </c>
      <c r="F7" s="94">
        <f t="shared" si="1"/>
        <v>1.5290519877675823E-2</v>
      </c>
      <c r="G7" s="94">
        <f t="shared" si="1"/>
        <v>1.6566265060240948E-2</v>
      </c>
    </row>
    <row r="8" spans="1:8" x14ac:dyDescent="0.3">
      <c r="A8" s="21"/>
      <c r="B8" s="22"/>
      <c r="C8" s="22"/>
      <c r="D8" s="22"/>
      <c r="E8" s="22"/>
      <c r="F8" s="22"/>
      <c r="G8" s="22"/>
    </row>
    <row r="9" spans="1:8" x14ac:dyDescent="0.3">
      <c r="A9" s="53" t="s">
        <v>66</v>
      </c>
      <c r="B9" s="96">
        <v>301</v>
      </c>
      <c r="C9" s="86">
        <v>230</v>
      </c>
      <c r="D9" s="115">
        <v>243</v>
      </c>
      <c r="E9" s="115">
        <v>265</v>
      </c>
      <c r="F9" s="115">
        <v>276</v>
      </c>
      <c r="G9" s="115">
        <v>283</v>
      </c>
    </row>
    <row r="10" spans="1:8" x14ac:dyDescent="0.3">
      <c r="A10" s="54" t="s">
        <v>135</v>
      </c>
      <c r="B10" s="88">
        <f>B9/B6</f>
        <v>0.10276544895868897</v>
      </c>
      <c r="C10" s="88">
        <f>C9/C6</f>
        <v>7.796610169491526E-2</v>
      </c>
      <c r="D10" s="133">
        <f t="shared" ref="D10:G10" si="2">D9/D6</f>
        <v>7.5465838509316777E-2</v>
      </c>
      <c r="E10" s="133">
        <f t="shared" si="2"/>
        <v>8.1039755351681952E-2</v>
      </c>
      <c r="F10" s="133">
        <f t="shared" si="2"/>
        <v>8.3132530120481926E-2</v>
      </c>
      <c r="G10" s="133">
        <f t="shared" si="2"/>
        <v>8.3851851851851858E-2</v>
      </c>
    </row>
    <row r="11" spans="1:8" x14ac:dyDescent="0.3">
      <c r="A11" s="54" t="s">
        <v>134</v>
      </c>
      <c r="B11" s="88">
        <v>0.35</v>
      </c>
      <c r="C11" s="88">
        <f>(C9/B9)-1</f>
        <v>-0.23588039867109634</v>
      </c>
      <c r="D11" s="133">
        <f>(D9/C9)-1</f>
        <v>5.6521739130434678E-2</v>
      </c>
      <c r="E11" s="133">
        <f t="shared" ref="E11:G11" si="3">(E9/D9)-1</f>
        <v>9.0534979423868345E-2</v>
      </c>
      <c r="F11" s="133">
        <f t="shared" si="3"/>
        <v>4.1509433962264142E-2</v>
      </c>
      <c r="G11" s="134">
        <f t="shared" si="3"/>
        <v>2.5362318840579601E-2</v>
      </c>
    </row>
    <row r="12" spans="1:8" x14ac:dyDescent="0.3">
      <c r="A12" s="54"/>
      <c r="B12" s="101"/>
      <c r="C12" s="64"/>
      <c r="D12" s="135"/>
      <c r="E12" s="135"/>
      <c r="F12" s="135"/>
      <c r="G12" s="135"/>
    </row>
    <row r="13" spans="1:8" x14ac:dyDescent="0.3">
      <c r="A13" s="25" t="s">
        <v>32</v>
      </c>
      <c r="B13" s="22">
        <v>373</v>
      </c>
      <c r="C13" s="86">
        <v>370</v>
      </c>
      <c r="D13" s="115">
        <v>400</v>
      </c>
      <c r="E13" s="115">
        <v>420</v>
      </c>
      <c r="F13" s="115">
        <v>410</v>
      </c>
      <c r="G13" s="115">
        <v>400</v>
      </c>
      <c r="H13" s="56" t="s">
        <v>6</v>
      </c>
    </row>
    <row r="14" spans="1:8" x14ac:dyDescent="0.3">
      <c r="A14" s="21"/>
      <c r="B14" s="22"/>
      <c r="C14" s="22"/>
      <c r="D14" s="135"/>
      <c r="E14" s="135"/>
      <c r="F14" s="135"/>
      <c r="G14" s="135"/>
    </row>
    <row r="15" spans="1:8" x14ac:dyDescent="0.3">
      <c r="A15" s="30"/>
      <c r="B15" s="31"/>
      <c r="C15" s="31"/>
      <c r="D15" s="136"/>
      <c r="E15" s="136"/>
      <c r="F15" s="136"/>
      <c r="G15" s="136"/>
    </row>
    <row r="16" spans="1:8" x14ac:dyDescent="0.3">
      <c r="A16" s="21"/>
      <c r="B16" s="22"/>
      <c r="C16" s="22" t="s">
        <v>6</v>
      </c>
      <c r="D16" s="135" t="s">
        <v>6</v>
      </c>
      <c r="E16" s="135" t="s">
        <v>6</v>
      </c>
      <c r="F16" s="135" t="s">
        <v>25</v>
      </c>
      <c r="G16" s="135" t="s">
        <v>6</v>
      </c>
    </row>
    <row r="17" spans="1:8" x14ac:dyDescent="0.3">
      <c r="A17" s="21"/>
      <c r="B17" s="22"/>
      <c r="C17" s="22"/>
      <c r="D17" s="135"/>
      <c r="E17" s="135"/>
      <c r="F17" s="135"/>
      <c r="G17" s="135"/>
    </row>
    <row r="18" spans="1:8" x14ac:dyDescent="0.3">
      <c r="A18" s="32"/>
      <c r="B18" s="33"/>
      <c r="C18" s="33"/>
      <c r="D18" s="137"/>
      <c r="E18" s="137"/>
      <c r="F18" s="137"/>
      <c r="G18" s="137"/>
    </row>
    <row r="19" spans="1:8" x14ac:dyDescent="0.3">
      <c r="A19" s="21" t="s">
        <v>64</v>
      </c>
      <c r="B19" s="22">
        <v>-179</v>
      </c>
      <c r="C19" s="87">
        <v>-180</v>
      </c>
      <c r="D19" s="116">
        <v>-200</v>
      </c>
      <c r="E19" s="116">
        <v>-202</v>
      </c>
      <c r="F19" s="116">
        <v>-205</v>
      </c>
      <c r="G19" s="116">
        <v>-210</v>
      </c>
    </row>
    <row r="20" spans="1:8" x14ac:dyDescent="0.3">
      <c r="A20" s="21"/>
      <c r="B20" s="22"/>
      <c r="C20" s="24"/>
      <c r="D20" s="117"/>
      <c r="E20" s="117"/>
      <c r="F20" s="117"/>
      <c r="G20" s="117"/>
    </row>
    <row r="21" spans="1:8" x14ac:dyDescent="0.3">
      <c r="A21" s="21" t="s">
        <v>236</v>
      </c>
      <c r="B21" s="22">
        <v>442</v>
      </c>
      <c r="C21" s="86">
        <v>430</v>
      </c>
      <c r="D21" s="115">
        <v>540</v>
      </c>
      <c r="E21" s="115">
        <v>415</v>
      </c>
      <c r="F21" s="115">
        <v>410</v>
      </c>
      <c r="G21" s="115">
        <v>405</v>
      </c>
      <c r="H21" s="56" t="s">
        <v>6</v>
      </c>
    </row>
    <row r="22" spans="1:8" x14ac:dyDescent="0.3">
      <c r="A22" s="21"/>
      <c r="B22" s="22"/>
      <c r="C22" s="24" t="s">
        <v>6</v>
      </c>
      <c r="D22" s="117" t="s">
        <v>6</v>
      </c>
      <c r="E22" s="117" t="s">
        <v>6</v>
      </c>
      <c r="F22" s="117" t="s">
        <v>6</v>
      </c>
      <c r="G22" s="117" t="s">
        <v>6</v>
      </c>
    </row>
    <row r="23" spans="1:8" x14ac:dyDescent="0.3">
      <c r="A23" s="21" t="s">
        <v>28</v>
      </c>
      <c r="B23" s="100">
        <v>0.27</v>
      </c>
      <c r="C23" s="64">
        <v>0.26</v>
      </c>
      <c r="D23" s="64">
        <v>0.26</v>
      </c>
      <c r="E23" s="64">
        <v>0.26</v>
      </c>
      <c r="F23" s="64">
        <v>0.26</v>
      </c>
      <c r="G23" s="64">
        <v>0.26</v>
      </c>
    </row>
    <row r="24" spans="1:8" x14ac:dyDescent="0.3">
      <c r="A24" s="18"/>
      <c r="B24" s="97"/>
      <c r="C24" s="18"/>
      <c r="D24" s="18"/>
      <c r="E24" s="18"/>
      <c r="F24" s="18"/>
      <c r="G24" s="18"/>
    </row>
    <row r="26" spans="1:8" x14ac:dyDescent="0.3">
      <c r="A26" t="s">
        <v>6</v>
      </c>
    </row>
    <row r="28" spans="1:8" x14ac:dyDescent="0.3">
      <c r="A28" s="79" t="s">
        <v>29</v>
      </c>
      <c r="B28" s="93">
        <v>4767</v>
      </c>
      <c r="C28" s="85">
        <f>B28+C21-C13</f>
        <v>4827</v>
      </c>
      <c r="D28" s="85">
        <f>C28+D21-D13</f>
        <v>4967</v>
      </c>
      <c r="E28" s="85">
        <f t="shared" ref="E28:G28" si="4">D28+E21-E13</f>
        <v>4962</v>
      </c>
      <c r="F28" s="85">
        <f t="shared" si="4"/>
        <v>4962</v>
      </c>
      <c r="G28" s="85">
        <f t="shared" si="4"/>
        <v>4967</v>
      </c>
    </row>
    <row r="29" spans="1:8" x14ac:dyDescent="0.3">
      <c r="A29" s="79"/>
      <c r="B29" s="93"/>
      <c r="C29" s="79"/>
      <c r="D29" s="79"/>
      <c r="E29" s="79"/>
      <c r="F29" s="79"/>
      <c r="G29" s="79"/>
    </row>
    <row r="30" spans="1:8" x14ac:dyDescent="0.3">
      <c r="A30" s="79" t="s">
        <v>65</v>
      </c>
      <c r="B30" s="93">
        <f>B28+B19</f>
        <v>4588</v>
      </c>
      <c r="C30" s="85">
        <f>C28+C19</f>
        <v>4647</v>
      </c>
      <c r="D30" s="85">
        <f t="shared" ref="D30:G30" si="5">D28+D19</f>
        <v>4767</v>
      </c>
      <c r="E30" s="85">
        <f t="shared" si="5"/>
        <v>4760</v>
      </c>
      <c r="F30" s="85">
        <f t="shared" si="5"/>
        <v>4757</v>
      </c>
      <c r="G30" s="85">
        <f t="shared" si="5"/>
        <v>4757</v>
      </c>
    </row>
    <row r="31" spans="1:8" x14ac:dyDescent="0.3">
      <c r="A31" s="79"/>
      <c r="B31" s="91"/>
      <c r="C31" s="79"/>
      <c r="D31" s="79"/>
      <c r="E31" s="79"/>
      <c r="F31" s="79"/>
      <c r="G31" s="79"/>
    </row>
    <row r="32" spans="1:8" x14ac:dyDescent="0.3">
      <c r="A32" s="79" t="s">
        <v>30</v>
      </c>
      <c r="B32" s="83">
        <f t="shared" ref="B32:G32" si="6">B9*(1-B23)/B30</f>
        <v>4.789232781168265E-2</v>
      </c>
      <c r="C32" s="83">
        <f t="shared" si="6"/>
        <v>3.6625780073165477E-2</v>
      </c>
      <c r="D32" s="83">
        <f t="shared" si="6"/>
        <v>3.7721837633731908E-2</v>
      </c>
      <c r="E32" s="83">
        <f t="shared" si="6"/>
        <v>4.1197478991596641E-2</v>
      </c>
      <c r="F32" s="83">
        <f t="shared" si="6"/>
        <v>4.2934622661341182E-2</v>
      </c>
      <c r="G32" s="83">
        <f t="shared" si="6"/>
        <v>4.4023544250578091E-2</v>
      </c>
    </row>
    <row r="33" spans="1:7" x14ac:dyDescent="0.3">
      <c r="A33" s="79"/>
      <c r="B33" s="91"/>
      <c r="C33" s="79"/>
      <c r="D33" s="79"/>
      <c r="E33" s="79"/>
      <c r="F33" s="79"/>
      <c r="G33" s="109" t="s">
        <v>6</v>
      </c>
    </row>
  </sheetData>
  <pageMargins left="0.75" right="0.75" top="1" bottom="1" header="0.5" footer="0.5"/>
  <pageSetup paperSize="9" orientation="portrait" horizontalDpi="4294967292" verticalDpi="4294967292"/>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79"/>
  <sheetViews>
    <sheetView workbookViewId="0">
      <selection activeCell="H47" sqref="H47"/>
    </sheetView>
  </sheetViews>
  <sheetFormatPr baseColWidth="10" defaultColWidth="10.6640625" defaultRowHeight="24" x14ac:dyDescent="0.3"/>
  <cols>
    <col min="1" max="1" width="43.109375" customWidth="1"/>
    <col min="2" max="5" width="15.77734375" customWidth="1"/>
    <col min="6" max="6" width="11.6640625" bestFit="1" customWidth="1"/>
    <col min="7" max="7" width="32.44140625" customWidth="1"/>
    <col min="8" max="8" width="22.109375" customWidth="1"/>
    <col min="9" max="9" width="10" customWidth="1"/>
    <col min="10" max="12" width="11.109375" customWidth="1"/>
    <col min="13" max="13" width="11" customWidth="1"/>
    <col min="14" max="15" width="10" customWidth="1"/>
  </cols>
  <sheetData>
    <row r="1" spans="1:5" x14ac:dyDescent="0.3">
      <c r="A1" t="s">
        <v>158</v>
      </c>
    </row>
    <row r="4" spans="1:5" s="76" customFormat="1" ht="22" customHeight="1" x14ac:dyDescent="0.3">
      <c r="B4" s="76" t="s">
        <v>160</v>
      </c>
      <c r="C4" s="76" t="s">
        <v>159</v>
      </c>
      <c r="D4" s="76" t="s">
        <v>162</v>
      </c>
      <c r="E4" s="76" t="s">
        <v>163</v>
      </c>
    </row>
    <row r="5" spans="1:5" s="76" customFormat="1" x14ac:dyDescent="0.3">
      <c r="A5" s="76" t="s">
        <v>74</v>
      </c>
      <c r="B5" s="90" t="s">
        <v>75</v>
      </c>
      <c r="C5" s="90" t="s">
        <v>161</v>
      </c>
      <c r="D5" s="90" t="s">
        <v>161</v>
      </c>
      <c r="E5" s="90" t="s">
        <v>75</v>
      </c>
    </row>
    <row r="6" spans="1:5" s="76" customFormat="1" x14ac:dyDescent="0.3">
      <c r="B6" s="90" t="s">
        <v>6</v>
      </c>
      <c r="C6" s="90"/>
      <c r="D6" s="90"/>
      <c r="E6" s="90"/>
    </row>
    <row r="7" spans="1:5" x14ac:dyDescent="0.3">
      <c r="B7" s="71"/>
      <c r="C7" s="71"/>
      <c r="D7" s="71"/>
      <c r="E7" s="71"/>
    </row>
    <row r="8" spans="1:5" x14ac:dyDescent="0.3">
      <c r="A8" t="s">
        <v>165</v>
      </c>
      <c r="B8" s="71">
        <v>608</v>
      </c>
      <c r="C8" s="71">
        <v>2160</v>
      </c>
      <c r="D8" s="71">
        <v>2220</v>
      </c>
      <c r="E8" s="71">
        <v>3550</v>
      </c>
    </row>
    <row r="9" spans="1:5" x14ac:dyDescent="0.3">
      <c r="A9" t="s">
        <v>164</v>
      </c>
      <c r="B9" s="71">
        <v>889</v>
      </c>
      <c r="C9" s="71">
        <v>414</v>
      </c>
      <c r="D9" s="71">
        <v>1061</v>
      </c>
      <c r="E9" s="71">
        <v>1318</v>
      </c>
    </row>
    <row r="10" spans="1:5" x14ac:dyDescent="0.3">
      <c r="A10" t="s">
        <v>340</v>
      </c>
      <c r="B10" s="71" t="s">
        <v>341</v>
      </c>
      <c r="C10" s="71">
        <v>13935</v>
      </c>
      <c r="D10" s="71">
        <f>-1127+16324</f>
        <v>15197</v>
      </c>
      <c r="E10" s="71">
        <v>2594</v>
      </c>
    </row>
    <row r="11" spans="1:5" x14ac:dyDescent="0.3">
      <c r="B11" s="71"/>
      <c r="C11" s="71"/>
      <c r="D11" s="71"/>
      <c r="E11" s="71"/>
    </row>
    <row r="12" spans="1:5" x14ac:dyDescent="0.3">
      <c r="A12" t="s">
        <v>339</v>
      </c>
      <c r="B12" s="104" t="s">
        <v>341</v>
      </c>
      <c r="C12" s="104">
        <f t="shared" ref="C12:E12" si="0">C10/C20</f>
        <v>5.1081378299120237</v>
      </c>
      <c r="D12" s="104">
        <f t="shared" si="0"/>
        <v>4.4344908082871317</v>
      </c>
      <c r="E12" s="104">
        <f t="shared" si="0"/>
        <v>2.5406464250734575</v>
      </c>
    </row>
    <row r="13" spans="1:5" x14ac:dyDescent="0.3">
      <c r="B13" s="71"/>
      <c r="C13" s="71"/>
      <c r="D13" s="71"/>
      <c r="E13" s="71"/>
    </row>
    <row r="14" spans="1:5" x14ac:dyDescent="0.3">
      <c r="A14" t="s">
        <v>43</v>
      </c>
      <c r="B14" s="71">
        <f>'Annexe 5'!B6</f>
        <v>2929</v>
      </c>
      <c r="C14" s="71">
        <v>9124</v>
      </c>
      <c r="D14" s="71">
        <v>9505</v>
      </c>
      <c r="E14" s="71">
        <v>2930</v>
      </c>
    </row>
    <row r="15" spans="1:5" x14ac:dyDescent="0.3">
      <c r="A15" t="s">
        <v>44</v>
      </c>
      <c r="B15" s="71">
        <f>'Annexe 5'!B9+'Annexe 5'!B13</f>
        <v>674</v>
      </c>
      <c r="C15" s="71">
        <f>C16+1974+256</f>
        <v>2755</v>
      </c>
      <c r="D15" s="71">
        <f>2690+D16</f>
        <v>3213</v>
      </c>
      <c r="E15" s="71">
        <v>921</v>
      </c>
    </row>
    <row r="16" spans="1:5" x14ac:dyDescent="0.3">
      <c r="A16" t="s">
        <v>45</v>
      </c>
      <c r="B16" s="71">
        <f>'Annexe 5'!B9</f>
        <v>301</v>
      </c>
      <c r="C16" s="71">
        <f>781-256</f>
        <v>525</v>
      </c>
      <c r="D16" s="71">
        <v>523</v>
      </c>
      <c r="E16" s="71">
        <v>373</v>
      </c>
    </row>
    <row r="17" spans="1:7" x14ac:dyDescent="0.3">
      <c r="A17" t="s">
        <v>76</v>
      </c>
      <c r="B17" s="71">
        <v>139</v>
      </c>
      <c r="C17" s="71">
        <v>292</v>
      </c>
      <c r="D17" s="71">
        <v>-13</v>
      </c>
      <c r="E17" s="71">
        <v>251</v>
      </c>
    </row>
    <row r="18" spans="1:7" x14ac:dyDescent="0.3">
      <c r="B18" s="71"/>
      <c r="C18" s="71"/>
      <c r="D18" s="71"/>
    </row>
    <row r="19" spans="1:7" x14ac:dyDescent="0.3">
      <c r="A19" t="s">
        <v>46</v>
      </c>
      <c r="B19" s="71">
        <f>'Annexe 5'!C6</f>
        <v>2950</v>
      </c>
      <c r="C19" s="71">
        <v>9132</v>
      </c>
      <c r="D19" s="71">
        <v>9806</v>
      </c>
      <c r="E19" s="71">
        <v>3628</v>
      </c>
    </row>
    <row r="20" spans="1:7" x14ac:dyDescent="0.3">
      <c r="A20" t="s">
        <v>47</v>
      </c>
      <c r="B20" s="71">
        <f>'Annexe 5'!C9+'Annexe 5'!C13</f>
        <v>600</v>
      </c>
      <c r="C20" s="71">
        <f>C21+1939+250</f>
        <v>2728</v>
      </c>
      <c r="D20" s="71">
        <f>D21+2572</f>
        <v>3427</v>
      </c>
      <c r="E20" s="71">
        <v>1021</v>
      </c>
    </row>
    <row r="21" spans="1:7" x14ac:dyDescent="0.3">
      <c r="A21" t="s">
        <v>48</v>
      </c>
      <c r="B21" s="71">
        <f>'Annexe 5'!C9</f>
        <v>230</v>
      </c>
      <c r="C21" s="71">
        <f>789-250</f>
        <v>539</v>
      </c>
      <c r="D21" s="71">
        <v>855</v>
      </c>
      <c r="E21" s="71">
        <v>375</v>
      </c>
    </row>
    <row r="22" spans="1:7" x14ac:dyDescent="0.3">
      <c r="A22" t="s">
        <v>77</v>
      </c>
      <c r="B22" s="71">
        <v>31</v>
      </c>
      <c r="C22" s="71">
        <v>265</v>
      </c>
      <c r="D22" s="71">
        <v>175</v>
      </c>
      <c r="E22" s="71">
        <v>226</v>
      </c>
    </row>
    <row r="23" spans="1:7" x14ac:dyDescent="0.3">
      <c r="B23" s="71" t="s">
        <v>6</v>
      </c>
      <c r="C23" s="71"/>
      <c r="D23" s="71"/>
      <c r="E23" s="71"/>
    </row>
    <row r="24" spans="1:7" x14ac:dyDescent="0.3">
      <c r="A24" t="s">
        <v>49</v>
      </c>
      <c r="B24" s="71">
        <f>'Annexe 5'!D6</f>
        <v>3220</v>
      </c>
      <c r="C24" s="71">
        <v>9282</v>
      </c>
      <c r="D24" s="71">
        <v>10164</v>
      </c>
      <c r="E24" s="71">
        <v>3864</v>
      </c>
      <c r="G24" s="55"/>
    </row>
    <row r="25" spans="1:7" x14ac:dyDescent="0.3">
      <c r="A25" t="s">
        <v>50</v>
      </c>
      <c r="B25" s="71">
        <f>'Annexe 5'!D9+'Annexe 5'!D13</f>
        <v>643</v>
      </c>
      <c r="C25" s="71">
        <f>C26+2196+219</f>
        <v>2911</v>
      </c>
      <c r="D25" s="71">
        <f>D26+2671</f>
        <v>3739</v>
      </c>
      <c r="E25" s="71">
        <v>1098</v>
      </c>
      <c r="G25" s="55"/>
    </row>
    <row r="26" spans="1:7" x14ac:dyDescent="0.3">
      <c r="A26" t="s">
        <v>51</v>
      </c>
      <c r="B26" s="71">
        <f>'Annexe 5'!D9</f>
        <v>243</v>
      </c>
      <c r="C26" s="71">
        <f>715-219</f>
        <v>496</v>
      </c>
      <c r="D26" s="71">
        <v>1068</v>
      </c>
      <c r="E26" s="71">
        <v>394</v>
      </c>
      <c r="G26" s="55"/>
    </row>
    <row r="27" spans="1:7" x14ac:dyDescent="0.3">
      <c r="A27" s="21" t="s">
        <v>78</v>
      </c>
      <c r="B27" s="71">
        <v>48</v>
      </c>
      <c r="C27" s="71">
        <v>223</v>
      </c>
      <c r="D27" s="71">
        <v>187</v>
      </c>
      <c r="E27" s="71">
        <v>237</v>
      </c>
      <c r="F27" s="19"/>
      <c r="G27" s="55"/>
    </row>
    <row r="28" spans="1:7" x14ac:dyDescent="0.3">
      <c r="B28" s="71" t="s">
        <v>6</v>
      </c>
      <c r="C28" s="71"/>
      <c r="D28" s="71"/>
      <c r="E28" s="71"/>
      <c r="F28" s="19"/>
      <c r="G28" s="55"/>
    </row>
    <row r="29" spans="1:7" x14ac:dyDescent="0.3">
      <c r="A29" t="s">
        <v>71</v>
      </c>
      <c r="B29" s="71">
        <f>'Annexe 5'!E6</f>
        <v>3270</v>
      </c>
      <c r="C29" s="71">
        <v>9358</v>
      </c>
      <c r="D29" s="71">
        <v>10503</v>
      </c>
      <c r="E29" s="71">
        <v>3864</v>
      </c>
      <c r="F29" s="19"/>
      <c r="G29" s="55"/>
    </row>
    <row r="30" spans="1:7" x14ac:dyDescent="0.3">
      <c r="A30" t="s">
        <v>72</v>
      </c>
      <c r="B30" s="71">
        <f>'Annexe 5'!E9+'Annexe 5'!E13</f>
        <v>685</v>
      </c>
      <c r="C30" s="71">
        <f>C31+2259+251</f>
        <v>2996</v>
      </c>
      <c r="D30" s="71">
        <f>2798+D31</f>
        <v>3955</v>
      </c>
      <c r="E30" s="71">
        <v>1182</v>
      </c>
      <c r="F30" s="19"/>
      <c r="G30" s="55"/>
    </row>
    <row r="31" spans="1:7" x14ac:dyDescent="0.3">
      <c r="A31" t="s">
        <v>73</v>
      </c>
      <c r="B31" s="71">
        <f>'Annexe 5'!E9</f>
        <v>265</v>
      </c>
      <c r="C31" s="71">
        <f>707-221</f>
        <v>486</v>
      </c>
      <c r="D31" s="71">
        <v>1157</v>
      </c>
      <c r="E31" s="71">
        <v>429</v>
      </c>
      <c r="F31" s="19"/>
      <c r="G31" s="55"/>
    </row>
    <row r="32" spans="1:7" x14ac:dyDescent="0.3">
      <c r="A32" s="21" t="s">
        <v>79</v>
      </c>
      <c r="B32" s="71">
        <v>103</v>
      </c>
      <c r="C32" s="71">
        <v>212</v>
      </c>
      <c r="D32" s="71">
        <v>224</v>
      </c>
      <c r="E32" s="71">
        <v>259</v>
      </c>
      <c r="F32" s="19"/>
      <c r="G32" s="55"/>
    </row>
    <row r="33" spans="1:11" x14ac:dyDescent="0.3">
      <c r="B33" s="71"/>
      <c r="C33" s="71"/>
      <c r="D33" s="71"/>
      <c r="E33" s="71"/>
      <c r="F33" s="19"/>
      <c r="G33" s="55"/>
    </row>
    <row r="34" spans="1:11" x14ac:dyDescent="0.3">
      <c r="F34" s="26"/>
      <c r="G34" s="55"/>
    </row>
    <row r="35" spans="1:11" x14ac:dyDescent="0.3">
      <c r="A35" s="77" t="s">
        <v>104</v>
      </c>
      <c r="B35" s="78" t="str">
        <f>B4</f>
        <v>Europcar</v>
      </c>
      <c r="C35" s="78" t="str">
        <f>C4</f>
        <v>Avis</v>
      </c>
      <c r="D35" s="78" t="str">
        <f>D4</f>
        <v>Hertz</v>
      </c>
      <c r="E35" s="78" t="str">
        <f>E4</f>
        <v>Sixt</v>
      </c>
      <c r="F35" s="80"/>
      <c r="G35" s="81"/>
    </row>
    <row r="36" spans="1:11" x14ac:dyDescent="0.3">
      <c r="A36" s="79" t="s">
        <v>52</v>
      </c>
      <c r="B36" s="82">
        <f>(B29/B14)^0.333- 1</f>
        <v>3.7353677438363819E-2</v>
      </c>
      <c r="C36" s="82">
        <f t="shared" ref="C36:D36" si="1">(C29/C14)^0.333- 1</f>
        <v>8.4683098973099558E-3</v>
      </c>
      <c r="D36" s="82">
        <f t="shared" si="1"/>
        <v>3.3806585466930938E-2</v>
      </c>
      <c r="E36" s="82">
        <f t="shared" ref="E36" si="2">(E29/E14)^0.333- 1</f>
        <v>9.6519710203452291E-2</v>
      </c>
      <c r="F36" s="80"/>
      <c r="G36" s="81"/>
      <c r="I36" t="str">
        <f>C35</f>
        <v>Avis</v>
      </c>
      <c r="J36" t="str">
        <f t="shared" ref="J36:K36" si="3">D35</f>
        <v>Hertz</v>
      </c>
      <c r="K36" t="str">
        <f t="shared" si="3"/>
        <v>Sixt</v>
      </c>
    </row>
    <row r="37" spans="1:11" x14ac:dyDescent="0.3">
      <c r="A37" s="79" t="s">
        <v>53</v>
      </c>
      <c r="B37" s="82">
        <f t="shared" ref="B37:D37" si="4">(B30/B15)^0.333- 1</f>
        <v>5.405402964930861E-3</v>
      </c>
      <c r="C37" s="82">
        <f t="shared" si="4"/>
        <v>2.8319161749707167E-2</v>
      </c>
      <c r="D37" s="82">
        <f t="shared" si="4"/>
        <v>7.1638996054875559E-2</v>
      </c>
      <c r="E37" s="82">
        <f t="shared" ref="E37" si="5">(E30/E15)^0.333- 1</f>
        <v>8.6633682638495468E-2</v>
      </c>
      <c r="F37" s="79"/>
      <c r="G37" s="79"/>
      <c r="H37" s="79" t="s">
        <v>310</v>
      </c>
      <c r="I37" s="105">
        <f>C38</f>
        <v>-2.5376610402524036E-2</v>
      </c>
      <c r="J37" s="105">
        <f t="shared" ref="J37:K37" si="6">D38</f>
        <v>0.30265360633871219</v>
      </c>
      <c r="K37" s="105">
        <f t="shared" si="6"/>
        <v>4.7681408607818332E-2</v>
      </c>
    </row>
    <row r="38" spans="1:11" x14ac:dyDescent="0.3">
      <c r="A38" s="79" t="s">
        <v>54</v>
      </c>
      <c r="B38" s="82">
        <f t="shared" ref="B38:D38" si="7">(B31/B16)^0.333- 1</f>
        <v>-4.1530642382832328E-2</v>
      </c>
      <c r="C38" s="82">
        <f t="shared" si="7"/>
        <v>-2.5376610402524036E-2</v>
      </c>
      <c r="D38" s="82">
        <f t="shared" si="7"/>
        <v>0.30265360633871219</v>
      </c>
      <c r="E38" s="82">
        <f t="shared" ref="E38" si="8">(E31/E16)^0.333- 1</f>
        <v>4.7681408607818332E-2</v>
      </c>
      <c r="F38" s="79"/>
      <c r="G38" s="79"/>
      <c r="H38" s="79" t="s">
        <v>311</v>
      </c>
      <c r="I38" s="106">
        <f>C49</f>
        <v>29.860853432282003</v>
      </c>
      <c r="J38" s="106">
        <f t="shared" ref="J38:K38" si="9">D49</f>
        <v>20.37076023391813</v>
      </c>
      <c r="K38" s="106">
        <f t="shared" si="9"/>
        <v>16.384</v>
      </c>
    </row>
    <row r="39" spans="1:11" x14ac:dyDescent="0.3">
      <c r="A39" s="79" t="s">
        <v>55</v>
      </c>
      <c r="B39" s="82">
        <f t="shared" ref="B39:C39" si="10">(B32/B17)^0.333- 1</f>
        <v>-9.4995231877145203E-2</v>
      </c>
      <c r="C39" s="82">
        <f t="shared" si="10"/>
        <v>-0.1011290351577423</v>
      </c>
      <c r="D39" s="82" t="e">
        <f>(D32/D17)^0.333-1</f>
        <v>#NUM!</v>
      </c>
      <c r="E39" s="82">
        <f t="shared" ref="E39" si="11">(E32/E17)^0.333- 1</f>
        <v>1.0502685865604766E-2</v>
      </c>
      <c r="F39" s="79"/>
      <c r="G39" s="79"/>
    </row>
    <row r="40" spans="1:11" x14ac:dyDescent="0.3">
      <c r="A40" s="79"/>
      <c r="B40" s="79"/>
      <c r="C40" s="79"/>
      <c r="D40" s="79"/>
      <c r="E40" s="79"/>
      <c r="F40" s="79"/>
      <c r="G40" s="79"/>
    </row>
    <row r="41" spans="1:11" x14ac:dyDescent="0.3">
      <c r="A41" s="79"/>
      <c r="B41" s="79"/>
      <c r="C41" s="79"/>
      <c r="D41" s="79"/>
      <c r="E41" s="79"/>
      <c r="F41" s="79"/>
      <c r="G41" s="79" t="s">
        <v>170</v>
      </c>
      <c r="H41" s="79"/>
      <c r="I41" s="79"/>
      <c r="K41" s="105" t="s">
        <v>6</v>
      </c>
    </row>
    <row r="42" spans="1:11" x14ac:dyDescent="0.3">
      <c r="A42" s="79" t="s">
        <v>80</v>
      </c>
      <c r="B42" s="84" t="e">
        <f>(B$8+B$10)/B14</f>
        <v>#VALUE!</v>
      </c>
      <c r="C42" s="84">
        <f>(C$8+C$10)/C14</f>
        <v>1.7640289346777729</v>
      </c>
      <c r="D42" s="84">
        <f t="shared" ref="D42:E42" si="12">(D$8+D$10)/D14</f>
        <v>1.8324039978958442</v>
      </c>
      <c r="E42" s="84">
        <f t="shared" si="12"/>
        <v>2.0969283276450512</v>
      </c>
      <c r="F42" s="79"/>
      <c r="G42" s="79" t="s">
        <v>171</v>
      </c>
      <c r="H42" s="79"/>
      <c r="I42" s="79"/>
    </row>
    <row r="43" spans="1:11" x14ac:dyDescent="0.3">
      <c r="A43" s="79" t="s">
        <v>81</v>
      </c>
      <c r="B43" s="84" t="e">
        <f t="shared" ref="B43" si="13">(B$8+B$10)/B15</f>
        <v>#VALUE!</v>
      </c>
      <c r="C43" s="84">
        <f t="shared" ref="C43:E43" si="14">(C$8+C$10)/C15</f>
        <v>5.8421052631578947</v>
      </c>
      <c r="D43" s="84">
        <f t="shared" si="14"/>
        <v>5.420790538437597</v>
      </c>
      <c r="E43" s="84">
        <f t="shared" si="14"/>
        <v>6.671009771986971</v>
      </c>
      <c r="F43" s="79"/>
      <c r="G43" s="79" t="s">
        <v>172</v>
      </c>
      <c r="H43" s="79"/>
      <c r="I43" s="79"/>
    </row>
    <row r="44" spans="1:11" x14ac:dyDescent="0.3">
      <c r="A44" s="79" t="s">
        <v>82</v>
      </c>
      <c r="B44" s="84" t="e">
        <f t="shared" ref="B44" si="15">(B$8+B$10)/B16</f>
        <v>#VALUE!</v>
      </c>
      <c r="C44" s="84">
        <f t="shared" ref="C44:E44" si="16">(C$8+C$10)/C16</f>
        <v>30.657142857142858</v>
      </c>
      <c r="D44" s="84">
        <f t="shared" si="16"/>
        <v>33.302103250478012</v>
      </c>
      <c r="E44" s="84">
        <f t="shared" si="16"/>
        <v>16.471849865951743</v>
      </c>
      <c r="F44" s="79"/>
      <c r="G44" s="79" t="s">
        <v>173</v>
      </c>
      <c r="H44" s="79">
        <f>LINEST(I38:K38,I37:K37)</f>
        <v>-17.314300859157257</v>
      </c>
      <c r="I44" s="79"/>
    </row>
    <row r="45" spans="1:11" x14ac:dyDescent="0.3">
      <c r="A45" s="79" t="s">
        <v>83</v>
      </c>
      <c r="B45" s="84">
        <f>B$8/B17</f>
        <v>4.3741007194244608</v>
      </c>
      <c r="C45" s="84">
        <f>C$8/C17</f>
        <v>7.397260273972603</v>
      </c>
      <c r="D45" s="84">
        <f t="shared" ref="D45:E45" si="17">D$8/D17</f>
        <v>-170.76923076923077</v>
      </c>
      <c r="E45" s="84">
        <f t="shared" si="17"/>
        <v>14.143426294820717</v>
      </c>
      <c r="F45" s="79"/>
      <c r="G45" s="79" t="s">
        <v>174</v>
      </c>
      <c r="H45" s="79">
        <f>INDEX(LINEST(I38:K38,I37:K37),2)</f>
        <v>24.080680416395598</v>
      </c>
      <c r="I45" s="79"/>
    </row>
    <row r="46" spans="1:11" x14ac:dyDescent="0.3">
      <c r="A46" s="79"/>
      <c r="B46" s="91"/>
      <c r="C46" s="91"/>
      <c r="D46" s="91"/>
      <c r="E46" s="91"/>
      <c r="F46" s="79"/>
      <c r="G46" s="79"/>
      <c r="H46" s="79"/>
      <c r="I46" s="79"/>
    </row>
    <row r="47" spans="1:11" x14ac:dyDescent="0.3">
      <c r="A47" s="79" t="s">
        <v>84</v>
      </c>
      <c r="B47" s="84" t="e">
        <f>(B$8+B$10)/B19</f>
        <v>#VALUE!</v>
      </c>
      <c r="C47" s="84">
        <f>(C$8+C$10)/C19</f>
        <v>1.7624835742444152</v>
      </c>
      <c r="D47" s="84">
        <f t="shared" ref="D47:E47" si="18">(D$8+D$10)/D19</f>
        <v>1.7761574546196206</v>
      </c>
      <c r="E47" s="84">
        <f t="shared" si="18"/>
        <v>1.6934950385887542</v>
      </c>
      <c r="F47" s="79"/>
      <c r="G47" s="79" t="s">
        <v>175</v>
      </c>
      <c r="H47" s="107">
        <f>RSQ(I38:K38,I37:K37)</f>
        <v>0.1855033809440671</v>
      </c>
      <c r="I47" s="79"/>
    </row>
    <row r="48" spans="1:11" x14ac:dyDescent="0.3">
      <c r="A48" s="79" t="s">
        <v>85</v>
      </c>
      <c r="B48" s="84" t="e">
        <f t="shared" ref="B48" si="19">(B$8+B$10)/B20</f>
        <v>#VALUE!</v>
      </c>
      <c r="C48" s="84">
        <f t="shared" ref="C48:E48" si="20">(C$8+C$10)/C20</f>
        <v>5.8999266862170092</v>
      </c>
      <c r="D48" s="84">
        <f t="shared" si="20"/>
        <v>5.082287715202801</v>
      </c>
      <c r="E48" s="84">
        <f t="shared" si="20"/>
        <v>6.017629774730656</v>
      </c>
      <c r="F48" s="79"/>
      <c r="G48" s="79"/>
      <c r="H48" s="79"/>
      <c r="I48" s="79"/>
    </row>
    <row r="49" spans="1:10" x14ac:dyDescent="0.3">
      <c r="A49" s="79" t="s">
        <v>86</v>
      </c>
      <c r="B49" s="84" t="e">
        <f t="shared" ref="B49" si="21">(B$8+B$10)/B21</f>
        <v>#VALUE!</v>
      </c>
      <c r="C49" s="84">
        <f t="shared" ref="C49:E49" si="22">(C$8+C$10)/C21</f>
        <v>29.860853432282003</v>
      </c>
      <c r="D49" s="84">
        <f t="shared" si="22"/>
        <v>20.37076023391813</v>
      </c>
      <c r="E49" s="84">
        <f t="shared" si="22"/>
        <v>16.384</v>
      </c>
      <c r="F49" s="79"/>
      <c r="G49" s="79" t="s">
        <v>176</v>
      </c>
      <c r="H49" s="79" t="s">
        <v>177</v>
      </c>
      <c r="I49" s="79"/>
    </row>
    <row r="50" spans="1:10" x14ac:dyDescent="0.3">
      <c r="A50" s="79" t="s">
        <v>87</v>
      </c>
      <c r="B50" s="84">
        <f>B$8/B22</f>
        <v>19.612903225806452</v>
      </c>
      <c r="C50" s="84">
        <f>C$8/C22</f>
        <v>8.1509433962264151</v>
      </c>
      <c r="D50" s="84">
        <f t="shared" ref="D50:E50" si="23">D$8/D22</f>
        <v>12.685714285714285</v>
      </c>
      <c r="E50" s="84">
        <f t="shared" si="23"/>
        <v>15.707964601769911</v>
      </c>
      <c r="F50" s="79"/>
      <c r="G50" s="79"/>
    </row>
    <row r="51" spans="1:10" x14ac:dyDescent="0.3">
      <c r="A51" s="79"/>
      <c r="B51" s="91"/>
      <c r="C51" s="91"/>
      <c r="D51" s="91"/>
      <c r="E51" s="91"/>
      <c r="F51" s="79"/>
      <c r="G51" s="79"/>
      <c r="H51" s="79"/>
      <c r="I51" s="79"/>
      <c r="J51" s="79"/>
    </row>
    <row r="52" spans="1:10" x14ac:dyDescent="0.3">
      <c r="A52" s="79" t="s">
        <v>88</v>
      </c>
      <c r="B52" s="84" t="e">
        <f>(B$8+B$10)/B24</f>
        <v>#VALUE!</v>
      </c>
      <c r="C52" s="84">
        <f>(C$8+C$10)/C24</f>
        <v>1.7340012928248223</v>
      </c>
      <c r="D52" s="84">
        <f t="shared" ref="D52:E52" si="24">(D$8+D$10)/D24</f>
        <v>1.7135970090515544</v>
      </c>
      <c r="E52" s="84">
        <f t="shared" si="24"/>
        <v>1.5900621118012421</v>
      </c>
      <c r="F52" s="79"/>
      <c r="G52" s="79"/>
      <c r="H52" s="79"/>
      <c r="I52" s="79"/>
      <c r="J52" s="79"/>
    </row>
    <row r="53" spans="1:10" x14ac:dyDescent="0.3">
      <c r="A53" s="79" t="s">
        <v>89</v>
      </c>
      <c r="B53" s="84" t="e">
        <f t="shared" ref="B53" si="25">(B$8+B$10)/B25</f>
        <v>#VALUE!</v>
      </c>
      <c r="C53" s="84">
        <f t="shared" ref="C53:E53" si="26">(C$8+C$10)/C25</f>
        <v>5.5290278254895222</v>
      </c>
      <c r="D53" s="84">
        <f t="shared" si="26"/>
        <v>4.6581973789783362</v>
      </c>
      <c r="E53" s="84">
        <f t="shared" si="26"/>
        <v>5.5956284153005464</v>
      </c>
      <c r="F53" s="79"/>
      <c r="G53" s="79"/>
      <c r="H53" s="79"/>
      <c r="I53" s="79"/>
      <c r="J53" s="79"/>
    </row>
    <row r="54" spans="1:10" x14ac:dyDescent="0.3">
      <c r="A54" s="79" t="s">
        <v>90</v>
      </c>
      <c r="B54" s="84" t="e">
        <f t="shared" ref="B54" si="27">(B$8+B$10)/B26</f>
        <v>#VALUE!</v>
      </c>
      <c r="C54" s="84">
        <f t="shared" ref="C54:E54" si="28">(C$8+C$10)/C26</f>
        <v>32.449596774193552</v>
      </c>
      <c r="D54" s="84">
        <f t="shared" si="28"/>
        <v>16.308052434456929</v>
      </c>
      <c r="E54" s="84">
        <f t="shared" si="28"/>
        <v>15.593908629441625</v>
      </c>
      <c r="F54" s="79"/>
      <c r="G54" s="79"/>
      <c r="H54" s="79"/>
      <c r="I54" s="108"/>
      <c r="J54" s="79"/>
    </row>
    <row r="55" spans="1:10" x14ac:dyDescent="0.3">
      <c r="A55" s="79" t="s">
        <v>91</v>
      </c>
      <c r="B55" s="84">
        <f>B$8/B27</f>
        <v>12.666666666666666</v>
      </c>
      <c r="C55" s="84">
        <f>C$8/C27</f>
        <v>9.6860986547085197</v>
      </c>
      <c r="D55" s="84">
        <f t="shared" ref="D55:E55" si="29">D$8/D27</f>
        <v>11.871657754010695</v>
      </c>
      <c r="E55" s="84">
        <f t="shared" si="29"/>
        <v>14.978902953586498</v>
      </c>
      <c r="F55" s="79"/>
      <c r="G55" s="79"/>
      <c r="H55" s="79"/>
      <c r="I55" s="79"/>
      <c r="J55" s="79"/>
    </row>
    <row r="56" spans="1:10" x14ac:dyDescent="0.3">
      <c r="A56" s="79"/>
      <c r="B56" s="91"/>
      <c r="C56" s="91"/>
      <c r="D56" s="91"/>
      <c r="E56" s="91"/>
      <c r="F56" s="79"/>
      <c r="G56" s="79"/>
      <c r="H56" s="79"/>
      <c r="I56" s="79"/>
      <c r="J56" s="79"/>
    </row>
    <row r="57" spans="1:10" x14ac:dyDescent="0.3">
      <c r="A57" s="79" t="s">
        <v>92</v>
      </c>
      <c r="B57" s="84" t="e">
        <f>(B$8+B$10)/B29</f>
        <v>#VALUE!</v>
      </c>
      <c r="C57" s="84">
        <f>(C$8+C$10)/C29</f>
        <v>1.7199187860653986</v>
      </c>
      <c r="D57" s="84">
        <f t="shared" ref="D57:E57" si="30">(D$8+D$10)/D29</f>
        <v>1.6582881081595735</v>
      </c>
      <c r="E57" s="84">
        <f t="shared" si="30"/>
        <v>1.5900621118012421</v>
      </c>
      <c r="F57" s="79"/>
      <c r="G57" s="79"/>
      <c r="H57" s="79"/>
      <c r="I57" s="107"/>
      <c r="J57" s="79"/>
    </row>
    <row r="58" spans="1:10" x14ac:dyDescent="0.3">
      <c r="A58" s="79" t="s">
        <v>93</v>
      </c>
      <c r="B58" s="84" t="e">
        <f t="shared" ref="B58" si="31">(B$8+B$10)/B30</f>
        <v>#VALUE!</v>
      </c>
      <c r="C58" s="84">
        <f t="shared" ref="C58:E58" si="32">(C$8+C$10)/C30</f>
        <v>5.3721628838451272</v>
      </c>
      <c r="D58" s="84">
        <f t="shared" si="32"/>
        <v>4.4037926675094816</v>
      </c>
      <c r="E58" s="84">
        <f t="shared" si="32"/>
        <v>5.1979695431472077</v>
      </c>
      <c r="F58" s="79"/>
      <c r="G58" s="79"/>
      <c r="H58" s="79"/>
      <c r="I58" s="79"/>
      <c r="J58" s="79"/>
    </row>
    <row r="59" spans="1:10" x14ac:dyDescent="0.3">
      <c r="A59" s="79" t="s">
        <v>94</v>
      </c>
      <c r="B59" s="84" t="e">
        <f t="shared" ref="B59" si="33">(B$8+B$10)/B31</f>
        <v>#VALUE!</v>
      </c>
      <c r="C59" s="84">
        <f t="shared" ref="C59:E59" si="34">(C$8+C$10)/C31</f>
        <v>33.117283950617285</v>
      </c>
      <c r="D59" s="84">
        <f t="shared" si="34"/>
        <v>15.053586862575626</v>
      </c>
      <c r="E59" s="84">
        <f t="shared" si="34"/>
        <v>14.321678321678322</v>
      </c>
      <c r="F59" s="79"/>
      <c r="G59" s="79"/>
      <c r="H59" s="79"/>
      <c r="I59" s="79"/>
      <c r="J59" s="79"/>
    </row>
    <row r="60" spans="1:10" x14ac:dyDescent="0.3">
      <c r="A60" s="79" t="s">
        <v>95</v>
      </c>
      <c r="B60" s="84">
        <f>B$8/B32</f>
        <v>5.9029126213592233</v>
      </c>
      <c r="C60" s="84">
        <f>C$8/C32</f>
        <v>10.188679245283019</v>
      </c>
      <c r="D60" s="84">
        <f t="shared" ref="D60:E60" si="35">D$8/D32</f>
        <v>9.9107142857142865</v>
      </c>
      <c r="E60" s="84">
        <f t="shared" si="35"/>
        <v>13.706563706563706</v>
      </c>
      <c r="F60" s="79"/>
      <c r="G60" s="79"/>
    </row>
    <row r="61" spans="1:10" x14ac:dyDescent="0.3">
      <c r="A61" s="79"/>
      <c r="B61" s="91"/>
      <c r="C61" s="91"/>
      <c r="D61" s="91"/>
      <c r="E61" s="91"/>
      <c r="F61" s="79"/>
      <c r="G61" s="79"/>
    </row>
    <row r="62" spans="1:10" x14ac:dyDescent="0.3">
      <c r="A62" s="79"/>
      <c r="B62" s="91"/>
      <c r="C62" s="91"/>
      <c r="D62" s="91"/>
      <c r="E62" s="91"/>
      <c r="F62" s="79"/>
      <c r="G62" s="79"/>
    </row>
    <row r="63" spans="1:10" x14ac:dyDescent="0.3">
      <c r="A63" s="79" t="s">
        <v>96</v>
      </c>
      <c r="B63" s="92">
        <f>B15/B14</f>
        <v>0.2301126664390577</v>
      </c>
      <c r="C63" s="92">
        <f t="shared" ref="C63" si="36">C15/C14</f>
        <v>0.30195089872862779</v>
      </c>
      <c r="D63" s="92">
        <f t="shared" ref="D63:E63" si="37">D15/D14</f>
        <v>0.3380326144134666</v>
      </c>
      <c r="E63" s="92">
        <f t="shared" si="37"/>
        <v>0.31433447098976108</v>
      </c>
      <c r="F63" s="79"/>
      <c r="G63" s="79"/>
    </row>
    <row r="64" spans="1:10" x14ac:dyDescent="0.3">
      <c r="A64" s="79" t="s">
        <v>97</v>
      </c>
      <c r="B64" s="92">
        <f>B20/B19</f>
        <v>0.20338983050847459</v>
      </c>
      <c r="C64" s="92">
        <f t="shared" ref="C64" si="38">C20/C19</f>
        <v>0.29872974156811211</v>
      </c>
      <c r="D64" s="92">
        <f t="shared" ref="D64:E64" si="39">D20/D19</f>
        <v>0.34947991025902508</v>
      </c>
      <c r="E64" s="92">
        <f t="shared" si="39"/>
        <v>0.2814222712238148</v>
      </c>
      <c r="F64" s="79"/>
      <c r="G64" s="79"/>
    </row>
    <row r="65" spans="1:7" x14ac:dyDescent="0.3">
      <c r="A65" s="79" t="s">
        <v>98</v>
      </c>
      <c r="B65" s="92">
        <f>B25/B24</f>
        <v>0.19968944099378882</v>
      </c>
      <c r="C65" s="92">
        <f t="shared" ref="C65" si="40">C25/C24</f>
        <v>0.31361775479422538</v>
      </c>
      <c r="D65" s="92">
        <f t="shared" ref="D65:E65" si="41">D25/D24</f>
        <v>0.36786698150334513</v>
      </c>
      <c r="E65" s="92">
        <f t="shared" si="41"/>
        <v>0.28416149068322982</v>
      </c>
      <c r="F65" s="79"/>
      <c r="G65" s="79"/>
    </row>
    <row r="66" spans="1:7" x14ac:dyDescent="0.3">
      <c r="A66" s="79" t="s">
        <v>99</v>
      </c>
      <c r="B66" s="92">
        <f>B30/B29</f>
        <v>0.20948012232415902</v>
      </c>
      <c r="C66" s="92">
        <f t="shared" ref="C66" si="42">C30/C29</f>
        <v>0.32015387903398163</v>
      </c>
      <c r="D66" s="92">
        <f t="shared" ref="D66:E66" si="43">D30/D29</f>
        <v>0.37655907835856423</v>
      </c>
      <c r="E66" s="92">
        <f t="shared" si="43"/>
        <v>0.30590062111801242</v>
      </c>
      <c r="F66" s="79"/>
      <c r="G66" s="79"/>
    </row>
    <row r="67" spans="1:7" x14ac:dyDescent="0.3">
      <c r="A67" s="79"/>
      <c r="B67" s="91"/>
      <c r="C67" s="91"/>
      <c r="D67" s="91"/>
      <c r="E67" s="91"/>
      <c r="F67" s="79"/>
      <c r="G67" s="79"/>
    </row>
    <row r="68" spans="1:7" x14ac:dyDescent="0.3">
      <c r="A68" s="79" t="s">
        <v>100</v>
      </c>
      <c r="B68" s="92">
        <f>B16/B14</f>
        <v>0.10276544895868897</v>
      </c>
      <c r="C68" s="92">
        <f t="shared" ref="C68" si="44">C16/C14</f>
        <v>5.7540552389302939E-2</v>
      </c>
      <c r="D68" s="92">
        <f t="shared" ref="D68:E68" si="45">D16/D14</f>
        <v>5.5023671751709628E-2</v>
      </c>
      <c r="E68" s="92">
        <f t="shared" si="45"/>
        <v>0.1273037542662116</v>
      </c>
      <c r="F68" s="79"/>
      <c r="G68" s="79"/>
    </row>
    <row r="69" spans="1:7" x14ac:dyDescent="0.3">
      <c r="A69" s="79" t="s">
        <v>101</v>
      </c>
      <c r="B69" s="92">
        <f>B21/B19</f>
        <v>7.796610169491526E-2</v>
      </c>
      <c r="C69" s="92">
        <f t="shared" ref="C69" si="46">C21/C19</f>
        <v>5.9023215067893126E-2</v>
      </c>
      <c r="D69" s="92">
        <f t="shared" ref="D69:E69" si="47">D21/D19</f>
        <v>8.7191515398735472E-2</v>
      </c>
      <c r="E69" s="92">
        <f t="shared" si="47"/>
        <v>0.10336273428886439</v>
      </c>
      <c r="F69" s="79"/>
      <c r="G69" s="79"/>
    </row>
    <row r="70" spans="1:7" x14ac:dyDescent="0.3">
      <c r="A70" s="79" t="s">
        <v>102</v>
      </c>
      <c r="B70" s="92">
        <f>B26/B24</f>
        <v>7.5465838509316777E-2</v>
      </c>
      <c r="C70" s="92">
        <f t="shared" ref="C70" si="48">C26/C24</f>
        <v>5.3436759319112258E-2</v>
      </c>
      <c r="D70" s="92">
        <f t="shared" ref="D70:E70" si="49">D26/D24</f>
        <v>0.1050767414403778</v>
      </c>
      <c r="E70" s="92">
        <f t="shared" si="49"/>
        <v>0.10196687370600414</v>
      </c>
      <c r="F70" s="79"/>
      <c r="G70" s="79"/>
    </row>
    <row r="71" spans="1:7" x14ac:dyDescent="0.3">
      <c r="A71" s="79" t="s">
        <v>103</v>
      </c>
      <c r="B71" s="92">
        <f>B31/B29</f>
        <v>8.1039755351681952E-2</v>
      </c>
      <c r="C71" s="92">
        <f t="shared" ref="C71" si="50">C31/C29</f>
        <v>5.1934173968796751E-2</v>
      </c>
      <c r="D71" s="92">
        <f t="shared" ref="D71:E71" si="51">D31/D29</f>
        <v>0.11015900218985052</v>
      </c>
      <c r="E71" s="92">
        <f t="shared" si="51"/>
        <v>0.1110248447204969</v>
      </c>
      <c r="F71" s="79"/>
      <c r="G71" s="79"/>
    </row>
    <row r="74" spans="1:7" x14ac:dyDescent="0.3">
      <c r="A74" s="79"/>
      <c r="B74" s="79"/>
      <c r="C74" s="79"/>
      <c r="D74" s="79"/>
      <c r="E74" s="79"/>
      <c r="F74" s="79"/>
      <c r="G74" s="79"/>
    </row>
    <row r="75" spans="1:7" x14ac:dyDescent="0.3">
      <c r="A75" s="79"/>
      <c r="B75" s="79"/>
      <c r="C75" s="79"/>
      <c r="D75" s="79"/>
      <c r="E75" s="79"/>
      <c r="F75" s="79"/>
      <c r="G75" s="79"/>
    </row>
    <row r="76" spans="1:7" x14ac:dyDescent="0.3">
      <c r="A76" s="79"/>
      <c r="B76" s="79"/>
      <c r="C76" s="79"/>
      <c r="D76" s="79"/>
      <c r="E76" s="79"/>
      <c r="F76" s="79"/>
      <c r="G76" s="79"/>
    </row>
    <row r="77" spans="1:7" x14ac:dyDescent="0.3">
      <c r="A77" s="79"/>
      <c r="B77" s="79"/>
      <c r="C77" s="79"/>
      <c r="D77" s="79"/>
      <c r="E77" s="79"/>
      <c r="F77" s="79"/>
      <c r="G77" s="79"/>
    </row>
    <row r="78" spans="1:7" x14ac:dyDescent="0.3">
      <c r="A78" s="79"/>
      <c r="B78" s="79"/>
      <c r="C78" s="79"/>
      <c r="D78" s="79"/>
      <c r="E78" s="79"/>
      <c r="F78" s="79"/>
      <c r="G78" s="79"/>
    </row>
    <row r="79" spans="1:7" x14ac:dyDescent="0.3">
      <c r="A79" s="79"/>
      <c r="B79" s="79"/>
      <c r="C79" s="79"/>
      <c r="D79" s="79"/>
      <c r="E79" s="79"/>
      <c r="F79" s="79"/>
      <c r="G79" s="79"/>
    </row>
  </sheetData>
  <pageMargins left="0.75" right="0.75" top="1" bottom="1" header="0.5" footer="0.5"/>
  <pageSetup paperSize="9" orientation="portrait" horizontalDpi="4294967292" verticalDpi="4294967292"/>
  <drawing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Feuilles de calcul</vt:lpstr>
      </vt:variant>
      <vt:variant>
        <vt:i4>4</vt:i4>
      </vt:variant>
    </vt:vector>
  </HeadingPairs>
  <TitlesOfParts>
    <vt:vector size="4" baseType="lpstr">
      <vt:lpstr>Questions-réponses</vt:lpstr>
      <vt:lpstr>Calculs d'actualisation </vt:lpstr>
      <vt:lpstr>Annexe 5</vt:lpstr>
      <vt:lpstr>Annexe 6</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pascal quiry</dc:creator>
  <cp:lastModifiedBy>Pascal QUIRY</cp:lastModifiedBy>
  <cp:lastPrinted>2014-01-07T20:36:59Z</cp:lastPrinted>
  <dcterms:created xsi:type="dcterms:W3CDTF">2013-10-13T07:30:51Z</dcterms:created>
  <dcterms:modified xsi:type="dcterms:W3CDTF">2019-12-13T16:05:10Z</dcterms:modified>
</cp:coreProperties>
</file>